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aacmarchseptember2021disbursement\"/>
    </mc:Choice>
  </mc:AlternateContent>
  <xr:revisionPtr revIDLastSave="0" documentId="13_ncr:1_{BD022606-B69F-4130-B2F9-5E11A5ADD483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MONTHENTRY" sheetId="8" state="hidden" r:id="rId1"/>
    <sheet name="Sum &amp; FG" sheetId="4" r:id="rId2"/>
    <sheet name="SG Details" sheetId="1" r:id="rId3"/>
    <sheet name="LGCs Details" sheetId="13" r:id="rId4"/>
    <sheet name="sumsum" sheetId="10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Details'!$A$1:$S$55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O45" i="1"/>
  <c r="O44" i="1"/>
  <c r="O43" i="1"/>
  <c r="O42" i="1"/>
  <c r="O39" i="1"/>
  <c r="O38" i="1"/>
  <c r="O36" i="1"/>
  <c r="O34" i="1"/>
  <c r="O33" i="1"/>
  <c r="O29" i="1"/>
  <c r="O28" i="1"/>
  <c r="O27" i="1"/>
  <c r="O26" i="1"/>
  <c r="O24" i="1"/>
  <c r="O23" i="1"/>
  <c r="O22" i="1"/>
  <c r="O20" i="1"/>
  <c r="O17" i="1"/>
  <c r="O14" i="1"/>
  <c r="O13" i="1"/>
  <c r="O11" i="1"/>
  <c r="Y411" i="13" l="1"/>
  <c r="Y410" i="13"/>
  <c r="Y409" i="13"/>
  <c r="Y408" i="13"/>
  <c r="Y407" i="13"/>
  <c r="Y406" i="13"/>
  <c r="Y404" i="13"/>
  <c r="Y403" i="13"/>
  <c r="Y402" i="13"/>
  <c r="Y401" i="13"/>
  <c r="Y400" i="13"/>
  <c r="Y399" i="13"/>
  <c r="Y398" i="13"/>
  <c r="Y397" i="13"/>
  <c r="Y396" i="13"/>
  <c r="Y395" i="13"/>
  <c r="Y394" i="13"/>
  <c r="Y393" i="13"/>
  <c r="Y392" i="13"/>
  <c r="Y391" i="13"/>
  <c r="Y389" i="13"/>
  <c r="Y388" i="13"/>
  <c r="Y387" i="13"/>
  <c r="Y386" i="13"/>
  <c r="Y385" i="13"/>
  <c r="Y384" i="13"/>
  <c r="Y383" i="13"/>
  <c r="Y382" i="13"/>
  <c r="Y381" i="13"/>
  <c r="Y380" i="13"/>
  <c r="Y379" i="13"/>
  <c r="Y378" i="13"/>
  <c r="Y377" i="13"/>
  <c r="Y376" i="13"/>
  <c r="Y375" i="13"/>
  <c r="Y374" i="13"/>
  <c r="Y373" i="13"/>
  <c r="Y371" i="13"/>
  <c r="Y370" i="13"/>
  <c r="Y369" i="13"/>
  <c r="Y368" i="13"/>
  <c r="Y367" i="13"/>
  <c r="Y366" i="13"/>
  <c r="Y365" i="13"/>
  <c r="Y364" i="13"/>
  <c r="Y363" i="13"/>
  <c r="Y362" i="13"/>
  <c r="Y361" i="13"/>
  <c r="Y360" i="13"/>
  <c r="Y359" i="13"/>
  <c r="Y358" i="13"/>
  <c r="Y357" i="13"/>
  <c r="Y356" i="13"/>
  <c r="Y354" i="13"/>
  <c r="Y353" i="13"/>
  <c r="Y352" i="13"/>
  <c r="Y351" i="13"/>
  <c r="Y350" i="13"/>
  <c r="Y349" i="13"/>
  <c r="Y348" i="13"/>
  <c r="Y347" i="13"/>
  <c r="Y346" i="13"/>
  <c r="Y345" i="13"/>
  <c r="Y344" i="13"/>
  <c r="Y343" i="13"/>
  <c r="Y342" i="13"/>
  <c r="Y341" i="13"/>
  <c r="Y340" i="13"/>
  <c r="Y339" i="13"/>
  <c r="Y338" i="13"/>
  <c r="Y337" i="13"/>
  <c r="Y336" i="13"/>
  <c r="Y335" i="13"/>
  <c r="Y334" i="13"/>
  <c r="Y333" i="13"/>
  <c r="Y332" i="13"/>
  <c r="Y288" i="13"/>
  <c r="Y287" i="13"/>
  <c r="Y286" i="13"/>
  <c r="Y285" i="13"/>
  <c r="Y284" i="13"/>
  <c r="Y283" i="13"/>
  <c r="Y282" i="13"/>
  <c r="Y281" i="13"/>
  <c r="Y280" i="13"/>
  <c r="Y279" i="13"/>
  <c r="Y278" i="13"/>
  <c r="Y277" i="13"/>
  <c r="Y276" i="13"/>
  <c r="Y275" i="13"/>
  <c r="Y274" i="13"/>
  <c r="Y273" i="13"/>
  <c r="Y272" i="13"/>
  <c r="Y271" i="13"/>
  <c r="Y270" i="13"/>
  <c r="Y269" i="13"/>
  <c r="Y268" i="13"/>
  <c r="Y267" i="13"/>
  <c r="Y266" i="13"/>
  <c r="Y265" i="13"/>
  <c r="Y264" i="13"/>
  <c r="Y263" i="13"/>
  <c r="Y262" i="13"/>
  <c r="Y261" i="13"/>
  <c r="Y260" i="13"/>
  <c r="Y259" i="13"/>
  <c r="Y258" i="13"/>
  <c r="Y257" i="13"/>
  <c r="Y256" i="13"/>
  <c r="Y254" i="13"/>
  <c r="Y253" i="13"/>
  <c r="Y252" i="13"/>
  <c r="Y251" i="13"/>
  <c r="Y250" i="13"/>
  <c r="Y249" i="13"/>
  <c r="Y248" i="13"/>
  <c r="Y247" i="13"/>
  <c r="Y246" i="13"/>
  <c r="Y245" i="13"/>
  <c r="Y244" i="13"/>
  <c r="Y243" i="13"/>
  <c r="Y242" i="13"/>
  <c r="Y241" i="13"/>
  <c r="Y240" i="13"/>
  <c r="Y239" i="13"/>
  <c r="Y238" i="13"/>
  <c r="Y237" i="13"/>
  <c r="Y236" i="13"/>
  <c r="Y235" i="13"/>
  <c r="Y234" i="13"/>
  <c r="Y233" i="13"/>
  <c r="Y232" i="13"/>
  <c r="Y231" i="13"/>
  <c r="Y230" i="13"/>
  <c r="Y229" i="13"/>
  <c r="Y228" i="13"/>
  <c r="Y227" i="13"/>
  <c r="Y226" i="13"/>
  <c r="Y225" i="13"/>
  <c r="Y204" i="13"/>
  <c r="Y203" i="13"/>
  <c r="Y202" i="13"/>
  <c r="Y201" i="13"/>
  <c r="Y200" i="13"/>
  <c r="Y199" i="13"/>
  <c r="Y198" i="13"/>
  <c r="Y197" i="13"/>
  <c r="Y196" i="13"/>
  <c r="Y195" i="13"/>
  <c r="Y194" i="13"/>
  <c r="Y193" i="13"/>
  <c r="Y192" i="13"/>
  <c r="Y191" i="13"/>
  <c r="Y190" i="13"/>
  <c r="Y189" i="13"/>
  <c r="Y188" i="13"/>
  <c r="Y187" i="13"/>
  <c r="Y186" i="13"/>
  <c r="Y185" i="13"/>
  <c r="Y157" i="13"/>
  <c r="Y156" i="13"/>
  <c r="Y155" i="13"/>
  <c r="Y154" i="13"/>
  <c r="Y153" i="13"/>
  <c r="Y152" i="13"/>
  <c r="Y151" i="13"/>
  <c r="Y150" i="13"/>
  <c r="Y149" i="13"/>
  <c r="Y148" i="13"/>
  <c r="Y147" i="13"/>
  <c r="Y146" i="13"/>
  <c r="Y145" i="13"/>
  <c r="Y143" i="13"/>
  <c r="Y142" i="13"/>
  <c r="Y141" i="13"/>
  <c r="Y140" i="13"/>
  <c r="Y139" i="13"/>
  <c r="Y138" i="13"/>
  <c r="Y137" i="13"/>
  <c r="Y136" i="13"/>
  <c r="Y135" i="13"/>
  <c r="Y134" i="13"/>
  <c r="Y133" i="13"/>
  <c r="Y132" i="13"/>
  <c r="Y131" i="13"/>
  <c r="Y130" i="13"/>
  <c r="Y129" i="13"/>
  <c r="Y128" i="13"/>
  <c r="Y127" i="13"/>
  <c r="Y126" i="13"/>
  <c r="Y125" i="13"/>
  <c r="Y124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X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Y8" i="13"/>
  <c r="K413" i="13"/>
  <c r="K412" i="13"/>
  <c r="K411" i="13"/>
  <c r="K410" i="13"/>
  <c r="K409" i="13"/>
  <c r="K408" i="13"/>
  <c r="K407" i="13"/>
  <c r="K406" i="13"/>
  <c r="K405" i="13"/>
  <c r="K404" i="13"/>
  <c r="K403" i="13"/>
  <c r="K402" i="13"/>
  <c r="K401" i="13"/>
  <c r="K400" i="13"/>
  <c r="K399" i="13"/>
  <c r="K398" i="13"/>
  <c r="K397" i="13"/>
  <c r="K396" i="13"/>
  <c r="K395" i="13"/>
  <c r="K394" i="13"/>
  <c r="K393" i="13"/>
  <c r="K392" i="13"/>
  <c r="K391" i="13"/>
  <c r="K390" i="13"/>
  <c r="K389" i="13"/>
  <c r="K387" i="13"/>
  <c r="K386" i="13"/>
  <c r="K385" i="13"/>
  <c r="K384" i="13"/>
  <c r="K383" i="13"/>
  <c r="K382" i="13"/>
  <c r="K381" i="13"/>
  <c r="K380" i="13"/>
  <c r="K379" i="13"/>
  <c r="K378" i="13"/>
  <c r="K377" i="13"/>
  <c r="K376" i="13"/>
  <c r="K375" i="13"/>
  <c r="K374" i="13"/>
  <c r="K373" i="13"/>
  <c r="K372" i="13"/>
  <c r="K371" i="13"/>
  <c r="K370" i="13"/>
  <c r="K369" i="13"/>
  <c r="K368" i="13"/>
  <c r="K367" i="13"/>
  <c r="K366" i="13"/>
  <c r="K365" i="13"/>
  <c r="K363" i="13"/>
  <c r="K362" i="13"/>
  <c r="K361" i="13"/>
  <c r="K360" i="13"/>
  <c r="K359" i="13"/>
  <c r="K358" i="13"/>
  <c r="K357" i="13"/>
  <c r="K356" i="13"/>
  <c r="K355" i="13"/>
  <c r="K354" i="13"/>
  <c r="K353" i="13"/>
  <c r="K352" i="13"/>
  <c r="K351" i="13"/>
  <c r="K350" i="13"/>
  <c r="K349" i="13"/>
  <c r="K348" i="13"/>
  <c r="K347" i="13"/>
  <c r="K346" i="13"/>
  <c r="K345" i="13"/>
  <c r="K344" i="13"/>
  <c r="K343" i="13"/>
  <c r="K342" i="13"/>
  <c r="K341" i="13"/>
  <c r="K340" i="13"/>
  <c r="K339" i="13"/>
  <c r="K338" i="13"/>
  <c r="K337" i="13"/>
  <c r="K307" i="13"/>
  <c r="K306" i="13"/>
  <c r="K305" i="13"/>
  <c r="K304" i="13"/>
  <c r="K303" i="13"/>
  <c r="K302" i="13"/>
  <c r="K301" i="13"/>
  <c r="K300" i="13"/>
  <c r="K299" i="13"/>
  <c r="K298" i="13"/>
  <c r="K297" i="13"/>
  <c r="K295" i="13"/>
  <c r="K294" i="13"/>
  <c r="K293" i="13"/>
  <c r="K292" i="13"/>
  <c r="K291" i="13"/>
  <c r="K290" i="13"/>
  <c r="K289" i="13"/>
  <c r="K288" i="13"/>
  <c r="K287" i="13"/>
  <c r="K286" i="13"/>
  <c r="K285" i="13"/>
  <c r="K284" i="13"/>
  <c r="K283" i="13"/>
  <c r="K282" i="13"/>
  <c r="K281" i="13"/>
  <c r="K280" i="13"/>
  <c r="K279" i="13"/>
  <c r="K277" i="13"/>
  <c r="K276" i="13"/>
  <c r="K275" i="13"/>
  <c r="K274" i="13"/>
  <c r="K273" i="13"/>
  <c r="K272" i="13"/>
  <c r="K271" i="13"/>
  <c r="K270" i="13"/>
  <c r="K269" i="13"/>
  <c r="K268" i="13"/>
  <c r="K267" i="13"/>
  <c r="K266" i="13"/>
  <c r="K265" i="13"/>
  <c r="K264" i="13"/>
  <c r="K263" i="13"/>
  <c r="K262" i="13"/>
  <c r="K241" i="13"/>
  <c r="K240" i="13"/>
  <c r="K239" i="13"/>
  <c r="K238" i="13"/>
  <c r="K237" i="13"/>
  <c r="K236" i="13"/>
  <c r="K235" i="13"/>
  <c r="K234" i="13"/>
  <c r="K233" i="13"/>
  <c r="K232" i="13"/>
  <c r="K231" i="13"/>
  <c r="K230" i="13"/>
  <c r="K229" i="13"/>
  <c r="K182" i="13"/>
  <c r="K181" i="13"/>
  <c r="K180" i="13"/>
  <c r="K179" i="13"/>
  <c r="K178" i="13"/>
  <c r="K177" i="13"/>
  <c r="K176" i="13"/>
  <c r="K175" i="13"/>
  <c r="K174" i="13"/>
  <c r="K173" i="13"/>
  <c r="K172" i="13"/>
  <c r="K171" i="13"/>
  <c r="K170" i="13"/>
  <c r="K169" i="13"/>
  <c r="K168" i="13"/>
  <c r="K167" i="13"/>
  <c r="K166" i="13"/>
  <c r="K165" i="13"/>
  <c r="K164" i="13"/>
  <c r="K163" i="13"/>
  <c r="K162" i="13"/>
  <c r="K161" i="13"/>
  <c r="K160" i="13"/>
  <c r="K159" i="13"/>
  <c r="K158" i="13"/>
  <c r="K157" i="13"/>
  <c r="K156" i="13"/>
  <c r="K121" i="13"/>
  <c r="K120" i="13"/>
  <c r="K119" i="13"/>
  <c r="K118" i="13"/>
  <c r="K117" i="13"/>
  <c r="K116" i="13"/>
  <c r="K115" i="13"/>
  <c r="K114" i="13"/>
  <c r="K113" i="13"/>
  <c r="K112" i="13"/>
  <c r="K111" i="13"/>
  <c r="K110" i="13"/>
  <c r="K109" i="13"/>
  <c r="K108" i="13"/>
  <c r="K107" i="13"/>
  <c r="K106" i="13"/>
  <c r="K105" i="13"/>
  <c r="K104" i="13"/>
  <c r="K103" i="13"/>
  <c r="K102" i="13"/>
  <c r="J101" i="13"/>
  <c r="K100" i="13"/>
  <c r="K99" i="13"/>
  <c r="K98" i="13"/>
  <c r="K97" i="13"/>
  <c r="K96" i="13"/>
  <c r="K95" i="13"/>
  <c r="K94" i="13"/>
  <c r="K93" i="13"/>
  <c r="K92" i="13"/>
  <c r="K91" i="13"/>
  <c r="K90" i="13"/>
  <c r="K89" i="13"/>
  <c r="K88" i="13"/>
  <c r="K87" i="13"/>
  <c r="K86" i="13"/>
  <c r="K85" i="13"/>
  <c r="K84" i="13"/>
  <c r="K83" i="13"/>
  <c r="K82" i="13"/>
  <c r="K81" i="13"/>
  <c r="K80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101" i="13" l="1"/>
  <c r="X412" i="13"/>
  <c r="Y412" i="13"/>
  <c r="X405" i="13"/>
  <c r="Y405" i="13"/>
  <c r="X390" i="13"/>
  <c r="Y390" i="13"/>
  <c r="X372" i="13"/>
  <c r="Y372" i="13"/>
  <c r="X355" i="13"/>
  <c r="Y355" i="13"/>
  <c r="X330" i="13"/>
  <c r="Y330" i="13" s="1"/>
  <c r="X329" i="13"/>
  <c r="Y329" i="13" s="1"/>
  <c r="X328" i="13"/>
  <c r="Y328" i="13" s="1"/>
  <c r="X327" i="13"/>
  <c r="Y327" i="13" s="1"/>
  <c r="X326" i="13"/>
  <c r="Y326" i="13" s="1"/>
  <c r="X325" i="13"/>
  <c r="Y325" i="13" s="1"/>
  <c r="X324" i="13"/>
  <c r="Y324" i="13" s="1"/>
  <c r="X323" i="13"/>
  <c r="Y323" i="13" s="1"/>
  <c r="X322" i="13"/>
  <c r="Y322" i="13" s="1"/>
  <c r="X321" i="13"/>
  <c r="Y321" i="13" s="1"/>
  <c r="X320" i="13"/>
  <c r="Y320" i="13" s="1"/>
  <c r="X319" i="13"/>
  <c r="Y319" i="13" s="1"/>
  <c r="X318" i="13"/>
  <c r="Y318" i="13" s="1"/>
  <c r="X317" i="13"/>
  <c r="Y317" i="13" s="1"/>
  <c r="X316" i="13"/>
  <c r="Y316" i="13" s="1"/>
  <c r="X315" i="13"/>
  <c r="Y315" i="13" s="1"/>
  <c r="X314" i="13"/>
  <c r="Y314" i="13" s="1"/>
  <c r="X313" i="13"/>
  <c r="Y313" i="13" s="1"/>
  <c r="X312" i="13"/>
  <c r="Y312" i="13" s="1"/>
  <c r="X311" i="13"/>
  <c r="Y311" i="13" s="1"/>
  <c r="X310" i="13"/>
  <c r="Y310" i="13" s="1"/>
  <c r="X309" i="13"/>
  <c r="Y309" i="13" s="1"/>
  <c r="X308" i="13"/>
  <c r="Y308" i="13" s="1"/>
  <c r="X306" i="13"/>
  <c r="Y306" i="13" s="1"/>
  <c r="X305" i="13"/>
  <c r="Y305" i="13" s="1"/>
  <c r="X304" i="13"/>
  <c r="Y304" i="13" s="1"/>
  <c r="X303" i="13"/>
  <c r="Y303" i="13" s="1"/>
  <c r="X302" i="13"/>
  <c r="Y302" i="13" s="1"/>
  <c r="X301" i="13"/>
  <c r="Y301" i="13" s="1"/>
  <c r="X300" i="13"/>
  <c r="Y300" i="13" s="1"/>
  <c r="X299" i="13"/>
  <c r="Y299" i="13" s="1"/>
  <c r="X298" i="13"/>
  <c r="Y298" i="13" s="1"/>
  <c r="X297" i="13"/>
  <c r="Y297" i="13" s="1"/>
  <c r="X296" i="13"/>
  <c r="Y296" i="13" s="1"/>
  <c r="X295" i="13"/>
  <c r="Y295" i="13" s="1"/>
  <c r="X294" i="13"/>
  <c r="Y294" i="13" s="1"/>
  <c r="X293" i="13"/>
  <c r="Y293" i="13" s="1"/>
  <c r="X292" i="13"/>
  <c r="Y292" i="13" s="1"/>
  <c r="X291" i="13"/>
  <c r="Y291" i="13" s="1"/>
  <c r="X290" i="13"/>
  <c r="Y290" i="13" s="1"/>
  <c r="X289" i="13"/>
  <c r="X255" i="13"/>
  <c r="Y255" i="13"/>
  <c r="X223" i="13"/>
  <c r="Y223" i="13" s="1"/>
  <c r="X222" i="13"/>
  <c r="Y222" i="13" s="1"/>
  <c r="X221" i="13"/>
  <c r="Y221" i="13" s="1"/>
  <c r="X220" i="13"/>
  <c r="Y220" i="13" s="1"/>
  <c r="X219" i="13"/>
  <c r="Y219" i="13" s="1"/>
  <c r="X218" i="13"/>
  <c r="Y218" i="13" s="1"/>
  <c r="X217" i="13"/>
  <c r="Y217" i="13" s="1"/>
  <c r="X216" i="13"/>
  <c r="Y216" i="13" s="1"/>
  <c r="X215" i="13"/>
  <c r="Y215" i="13" s="1"/>
  <c r="X214" i="13"/>
  <c r="Y214" i="13" s="1"/>
  <c r="X213" i="13"/>
  <c r="Y213" i="13" s="1"/>
  <c r="X212" i="13"/>
  <c r="Y212" i="13" s="1"/>
  <c r="X211" i="13"/>
  <c r="Y211" i="13" s="1"/>
  <c r="X210" i="13"/>
  <c r="Y210" i="13" s="1"/>
  <c r="X209" i="13"/>
  <c r="Y209" i="13" s="1"/>
  <c r="X208" i="13"/>
  <c r="Y208" i="13" s="1"/>
  <c r="X207" i="13"/>
  <c r="Y207" i="13" s="1"/>
  <c r="X206" i="13"/>
  <c r="X205" i="13"/>
  <c r="Y205" i="13"/>
  <c r="X183" i="13"/>
  <c r="Y183" i="13" s="1"/>
  <c r="X182" i="13"/>
  <c r="Y182" i="13" s="1"/>
  <c r="X181" i="13"/>
  <c r="Y181" i="13" s="1"/>
  <c r="X180" i="13"/>
  <c r="Y180" i="13" s="1"/>
  <c r="X179" i="13"/>
  <c r="Y179" i="13" s="1"/>
  <c r="X178" i="13"/>
  <c r="Y178" i="13" s="1"/>
  <c r="X177" i="13"/>
  <c r="Y177" i="13" s="1"/>
  <c r="X176" i="13"/>
  <c r="Y176" i="13" s="1"/>
  <c r="X175" i="13"/>
  <c r="Y175" i="13" s="1"/>
  <c r="X174" i="13"/>
  <c r="Y174" i="13" s="1"/>
  <c r="X173" i="13"/>
  <c r="Y173" i="13" s="1"/>
  <c r="X172" i="13"/>
  <c r="Y172" i="13" s="1"/>
  <c r="X171" i="13"/>
  <c r="Y171" i="13" s="1"/>
  <c r="X170" i="13"/>
  <c r="Y170" i="13" s="1"/>
  <c r="X169" i="13"/>
  <c r="Y169" i="13" s="1"/>
  <c r="X168" i="13"/>
  <c r="Y168" i="13" s="1"/>
  <c r="X167" i="13"/>
  <c r="Y167" i="13" s="1"/>
  <c r="X166" i="13"/>
  <c r="Y166" i="13" s="1"/>
  <c r="X165" i="13"/>
  <c r="Y165" i="13" s="1"/>
  <c r="X164" i="13"/>
  <c r="Y164" i="13" s="1"/>
  <c r="X163" i="13"/>
  <c r="Y163" i="13" s="1"/>
  <c r="X162" i="13"/>
  <c r="Y162" i="13" s="1"/>
  <c r="X161" i="13"/>
  <c r="Y161" i="13" s="1"/>
  <c r="X160" i="13"/>
  <c r="Y160" i="13" s="1"/>
  <c r="X159" i="13"/>
  <c r="X158" i="13"/>
  <c r="Y158" i="13"/>
  <c r="X144" i="13"/>
  <c r="Y144" i="13"/>
  <c r="X122" i="13"/>
  <c r="Y122" i="13" s="1"/>
  <c r="X121" i="13"/>
  <c r="Y121" i="13" s="1"/>
  <c r="X120" i="13"/>
  <c r="Y120" i="13" s="1"/>
  <c r="X119" i="13"/>
  <c r="Y119" i="13" s="1"/>
  <c r="X118" i="13"/>
  <c r="Y118" i="13" s="1"/>
  <c r="X117" i="13"/>
  <c r="Y117" i="13" s="1"/>
  <c r="X116" i="13"/>
  <c r="Y116" i="13" s="1"/>
  <c r="X115" i="13"/>
  <c r="Y115" i="13" s="1"/>
  <c r="X114" i="13"/>
  <c r="Y114" i="13" s="1"/>
  <c r="X113" i="13"/>
  <c r="Y113" i="13" s="1"/>
  <c r="X112" i="13"/>
  <c r="Y112" i="13" s="1"/>
  <c r="X111" i="13"/>
  <c r="Y111" i="13" s="1"/>
  <c r="X110" i="13"/>
  <c r="Y110" i="13" s="1"/>
  <c r="X109" i="13"/>
  <c r="Y109" i="13" s="1"/>
  <c r="X108" i="13"/>
  <c r="Y108" i="13" s="1"/>
  <c r="X107" i="13"/>
  <c r="X105" i="13"/>
  <c r="Y105" i="13" s="1"/>
  <c r="X104" i="13"/>
  <c r="Y104" i="13" s="1"/>
  <c r="X103" i="13"/>
  <c r="Y103" i="13" s="1"/>
  <c r="X102" i="13"/>
  <c r="Y102" i="13" s="1"/>
  <c r="X101" i="13"/>
  <c r="Y101" i="13" s="1"/>
  <c r="X100" i="13"/>
  <c r="Y100" i="13" s="1"/>
  <c r="X99" i="13"/>
  <c r="Y99" i="13" s="1"/>
  <c r="X98" i="13"/>
  <c r="Y98" i="13" s="1"/>
  <c r="X97" i="13"/>
  <c r="Y97" i="13" s="1"/>
  <c r="X96" i="13"/>
  <c r="Y96" i="13" s="1"/>
  <c r="X95" i="13"/>
  <c r="Y95" i="13" s="1"/>
  <c r="X94" i="13"/>
  <c r="Y94" i="13" s="1"/>
  <c r="X93" i="13"/>
  <c r="Y93" i="13" s="1"/>
  <c r="X92" i="13"/>
  <c r="Y92" i="13" s="1"/>
  <c r="X91" i="13"/>
  <c r="Y91" i="13" s="1"/>
  <c r="X90" i="13"/>
  <c r="Y90" i="13" s="1"/>
  <c r="X89" i="13"/>
  <c r="Y89" i="13" s="1"/>
  <c r="X88" i="13"/>
  <c r="Y88" i="13" s="1"/>
  <c r="X87" i="13"/>
  <c r="Y87" i="13" s="1"/>
  <c r="X86" i="13"/>
  <c r="X85" i="13"/>
  <c r="Y85" i="13" s="1"/>
  <c r="X64" i="13"/>
  <c r="Y64" i="13" s="1"/>
  <c r="X65" i="13"/>
  <c r="Y65" i="13" s="1"/>
  <c r="X66" i="13"/>
  <c r="Y66" i="13" s="1"/>
  <c r="X67" i="13"/>
  <c r="Y67" i="13" s="1"/>
  <c r="X68" i="13"/>
  <c r="Y68" i="13" s="1"/>
  <c r="X69" i="13"/>
  <c r="Y69" i="13" s="1"/>
  <c r="X70" i="13"/>
  <c r="Y70" i="13" s="1"/>
  <c r="X71" i="13"/>
  <c r="Y71" i="13" s="1"/>
  <c r="X72" i="13"/>
  <c r="Y72" i="13" s="1"/>
  <c r="X73" i="13"/>
  <c r="Y73" i="13" s="1"/>
  <c r="X74" i="13"/>
  <c r="Y74" i="13" s="1"/>
  <c r="X75" i="13"/>
  <c r="Y75" i="13" s="1"/>
  <c r="X76" i="13"/>
  <c r="Y76" i="13" s="1"/>
  <c r="X77" i="13"/>
  <c r="Y77" i="13" s="1"/>
  <c r="X78" i="13"/>
  <c r="Y78" i="13" s="1"/>
  <c r="X79" i="13"/>
  <c r="Y79" i="13" s="1"/>
  <c r="X80" i="13"/>
  <c r="Y80" i="13" s="1"/>
  <c r="X81" i="13"/>
  <c r="Y81" i="13" s="1"/>
  <c r="X82" i="13"/>
  <c r="Y82" i="13" s="1"/>
  <c r="X83" i="13"/>
  <c r="Y83" i="13" s="1"/>
  <c r="X63" i="13"/>
  <c r="X62" i="13"/>
  <c r="Y62" i="13"/>
  <c r="J414" i="13"/>
  <c r="K414" i="13"/>
  <c r="J388" i="13"/>
  <c r="K388" i="13"/>
  <c r="J364" i="13"/>
  <c r="K364" i="13"/>
  <c r="J335" i="13"/>
  <c r="K335" i="13" s="1"/>
  <c r="J334" i="13"/>
  <c r="K334" i="13" s="1"/>
  <c r="J333" i="13"/>
  <c r="K333" i="13" s="1"/>
  <c r="J332" i="13"/>
  <c r="K332" i="13" s="1"/>
  <c r="J331" i="13"/>
  <c r="K331" i="13" s="1"/>
  <c r="J330" i="13"/>
  <c r="K330" i="13" s="1"/>
  <c r="J329" i="13"/>
  <c r="K329" i="13" s="1"/>
  <c r="J328" i="13"/>
  <c r="K328" i="13" s="1"/>
  <c r="J327" i="13"/>
  <c r="K327" i="13" s="1"/>
  <c r="J326" i="13"/>
  <c r="K326" i="13" s="1"/>
  <c r="J325" i="13"/>
  <c r="K325" i="13" s="1"/>
  <c r="J324" i="13"/>
  <c r="K324" i="13" s="1"/>
  <c r="J323" i="13"/>
  <c r="K323" i="13" s="1"/>
  <c r="J322" i="13"/>
  <c r="K322" i="13" s="1"/>
  <c r="J321" i="13"/>
  <c r="K321" i="13" s="1"/>
  <c r="J320" i="13"/>
  <c r="K320" i="13" s="1"/>
  <c r="J319" i="13"/>
  <c r="K319" i="13" s="1"/>
  <c r="J318" i="13"/>
  <c r="K318" i="13" s="1"/>
  <c r="J317" i="13"/>
  <c r="K317" i="13" s="1"/>
  <c r="J316" i="13"/>
  <c r="K316" i="13" s="1"/>
  <c r="J315" i="13"/>
  <c r="K315" i="13" s="1"/>
  <c r="J314" i="13"/>
  <c r="K314" i="13" s="1"/>
  <c r="J313" i="13"/>
  <c r="K313" i="13" s="1"/>
  <c r="J312" i="13"/>
  <c r="K312" i="13" s="1"/>
  <c r="J311" i="13"/>
  <c r="K311" i="13" s="1"/>
  <c r="J310" i="13"/>
  <c r="K310" i="13" s="1"/>
  <c r="J309" i="13"/>
  <c r="K309" i="13" s="1"/>
  <c r="J308" i="13"/>
  <c r="K308" i="13"/>
  <c r="J296" i="13"/>
  <c r="K296" i="13"/>
  <c r="J278" i="13"/>
  <c r="K278" i="13"/>
  <c r="J260" i="13"/>
  <c r="K260" i="13" s="1"/>
  <c r="J259" i="13"/>
  <c r="K259" i="13" s="1"/>
  <c r="J258" i="13"/>
  <c r="K258" i="13" s="1"/>
  <c r="J257" i="13"/>
  <c r="K257" i="13" s="1"/>
  <c r="J256" i="13"/>
  <c r="K256" i="13" s="1"/>
  <c r="J255" i="13"/>
  <c r="K255" i="13" s="1"/>
  <c r="J254" i="13"/>
  <c r="K254" i="13" s="1"/>
  <c r="J253" i="13"/>
  <c r="K253" i="13" s="1"/>
  <c r="J252" i="13"/>
  <c r="K252" i="13" s="1"/>
  <c r="J251" i="13"/>
  <c r="K251" i="13" s="1"/>
  <c r="J250" i="13"/>
  <c r="K250" i="13" s="1"/>
  <c r="J249" i="13"/>
  <c r="K249" i="13" s="1"/>
  <c r="J248" i="13"/>
  <c r="K248" i="13" s="1"/>
  <c r="J247" i="13"/>
  <c r="K247" i="13" s="1"/>
  <c r="J246" i="13"/>
  <c r="K246" i="13" s="1"/>
  <c r="J245" i="13"/>
  <c r="K245" i="13" s="1"/>
  <c r="J244" i="13"/>
  <c r="K244" i="13" s="1"/>
  <c r="J243" i="13"/>
  <c r="K243" i="13" s="1"/>
  <c r="J242" i="13"/>
  <c r="K242" i="13"/>
  <c r="J227" i="13"/>
  <c r="K227" i="13" s="1"/>
  <c r="J226" i="13"/>
  <c r="K226" i="13" s="1"/>
  <c r="J225" i="13"/>
  <c r="K225" i="13" s="1"/>
  <c r="J224" i="13"/>
  <c r="K224" i="13" s="1"/>
  <c r="J223" i="13"/>
  <c r="K223" i="13" s="1"/>
  <c r="J222" i="13"/>
  <c r="K222" i="13" s="1"/>
  <c r="J221" i="13"/>
  <c r="K221" i="13" s="1"/>
  <c r="J220" i="13"/>
  <c r="K220" i="13" s="1"/>
  <c r="J219" i="13"/>
  <c r="K219" i="13" s="1"/>
  <c r="J218" i="13"/>
  <c r="K218" i="13" s="1"/>
  <c r="J217" i="13"/>
  <c r="K217" i="13" s="1"/>
  <c r="J216" i="13"/>
  <c r="K216" i="13" s="1"/>
  <c r="J215" i="13"/>
  <c r="K215" i="13" s="1"/>
  <c r="J214" i="13"/>
  <c r="K214" i="13" s="1"/>
  <c r="J213" i="13"/>
  <c r="K213" i="13" s="1"/>
  <c r="J212" i="13"/>
  <c r="K212" i="13" s="1"/>
  <c r="J211" i="13"/>
  <c r="K211" i="13" s="1"/>
  <c r="J210" i="13"/>
  <c r="K210" i="13" s="1"/>
  <c r="J209" i="13"/>
  <c r="K209" i="13" s="1"/>
  <c r="J208" i="13"/>
  <c r="K208" i="13" s="1"/>
  <c r="J207" i="13"/>
  <c r="K207" i="13" s="1"/>
  <c r="J206" i="13"/>
  <c r="K206" i="13" s="1"/>
  <c r="J205" i="13"/>
  <c r="K205" i="13" s="1"/>
  <c r="J204" i="13"/>
  <c r="K204" i="13" s="1"/>
  <c r="J203" i="13"/>
  <c r="J201" i="13"/>
  <c r="K201" i="13" s="1"/>
  <c r="J200" i="13"/>
  <c r="K200" i="13" s="1"/>
  <c r="J199" i="13"/>
  <c r="K199" i="13" s="1"/>
  <c r="J198" i="13"/>
  <c r="K198" i="13" s="1"/>
  <c r="J197" i="13"/>
  <c r="K197" i="13" s="1"/>
  <c r="J196" i="13"/>
  <c r="K196" i="13" s="1"/>
  <c r="J195" i="13"/>
  <c r="K195" i="13" s="1"/>
  <c r="J194" i="13"/>
  <c r="K194" i="13" s="1"/>
  <c r="J193" i="13"/>
  <c r="K193" i="13" s="1"/>
  <c r="J192" i="13"/>
  <c r="K192" i="13" s="1"/>
  <c r="J191" i="13"/>
  <c r="K191" i="13" s="1"/>
  <c r="J190" i="13"/>
  <c r="K190" i="13" s="1"/>
  <c r="J189" i="13"/>
  <c r="K189" i="13" s="1"/>
  <c r="J188" i="13"/>
  <c r="K188" i="13" s="1"/>
  <c r="J187" i="13"/>
  <c r="K187" i="13" s="1"/>
  <c r="J186" i="13"/>
  <c r="K186" i="13" s="1"/>
  <c r="J185" i="13"/>
  <c r="K185" i="13" s="1"/>
  <c r="J184" i="13"/>
  <c r="K184" i="13" s="1"/>
  <c r="J183" i="13"/>
  <c r="K183" i="13"/>
  <c r="L183" i="13"/>
  <c r="J154" i="13"/>
  <c r="K154" i="13" s="1"/>
  <c r="J153" i="13"/>
  <c r="K153" i="13" s="1"/>
  <c r="J152" i="13"/>
  <c r="K152" i="13" s="1"/>
  <c r="J151" i="13"/>
  <c r="K151" i="13" s="1"/>
  <c r="J150" i="13"/>
  <c r="K150" i="13" s="1"/>
  <c r="J149" i="13"/>
  <c r="K149" i="13" s="1"/>
  <c r="J148" i="13"/>
  <c r="K148" i="13" s="1"/>
  <c r="J147" i="13"/>
  <c r="K147" i="13" s="1"/>
  <c r="J146" i="13"/>
  <c r="K146" i="13" s="1"/>
  <c r="J145" i="13"/>
  <c r="K145" i="13" s="1"/>
  <c r="J144" i="13"/>
  <c r="K144" i="13" s="1"/>
  <c r="J143" i="13"/>
  <c r="K143" i="13" s="1"/>
  <c r="J142" i="13"/>
  <c r="K142" i="13" s="1"/>
  <c r="J141" i="13"/>
  <c r="K141" i="13" s="1"/>
  <c r="J140" i="13"/>
  <c r="K140" i="13" s="1"/>
  <c r="J139" i="13"/>
  <c r="K139" i="13" s="1"/>
  <c r="J138" i="13"/>
  <c r="K138" i="13" s="1"/>
  <c r="J137" i="13"/>
  <c r="K137" i="13" s="1"/>
  <c r="J136" i="13"/>
  <c r="K136" i="13" s="1"/>
  <c r="J135" i="13"/>
  <c r="K135" i="13" s="1"/>
  <c r="J134" i="13"/>
  <c r="K134" i="13" s="1"/>
  <c r="J133" i="13"/>
  <c r="K133" i="13" s="1"/>
  <c r="J132" i="13"/>
  <c r="K132" i="13" s="1"/>
  <c r="J124" i="13"/>
  <c r="K124" i="13" s="1"/>
  <c r="J125" i="13"/>
  <c r="K125" i="13" s="1"/>
  <c r="J126" i="13"/>
  <c r="K126" i="13" s="1"/>
  <c r="J127" i="13"/>
  <c r="K127" i="13" s="1"/>
  <c r="J128" i="13"/>
  <c r="K128" i="13" s="1"/>
  <c r="J129" i="13"/>
  <c r="K129" i="13" s="1"/>
  <c r="J130" i="13"/>
  <c r="K130" i="13" s="1"/>
  <c r="J123" i="13"/>
  <c r="K123" i="13" s="1"/>
  <c r="J122" i="13"/>
  <c r="K122" i="13"/>
  <c r="J49" i="13"/>
  <c r="K49" i="13" s="1"/>
  <c r="J50" i="13"/>
  <c r="K50" i="13" s="1"/>
  <c r="J51" i="13"/>
  <c r="K51" i="13" s="1"/>
  <c r="J52" i="13"/>
  <c r="K52" i="13" s="1"/>
  <c r="J53" i="13"/>
  <c r="K53" i="13" s="1"/>
  <c r="J54" i="13"/>
  <c r="K54" i="13" s="1"/>
  <c r="J55" i="13"/>
  <c r="K55" i="13" s="1"/>
  <c r="J56" i="13"/>
  <c r="K56" i="13" s="1"/>
  <c r="J57" i="13"/>
  <c r="K57" i="13" s="1"/>
  <c r="J58" i="13"/>
  <c r="K58" i="13" s="1"/>
  <c r="J59" i="13"/>
  <c r="K59" i="13" s="1"/>
  <c r="J60" i="13"/>
  <c r="K60" i="13" s="1"/>
  <c r="J61" i="13"/>
  <c r="K61" i="13" s="1"/>
  <c r="J62" i="13"/>
  <c r="K62" i="13" s="1"/>
  <c r="J63" i="13"/>
  <c r="K63" i="13" s="1"/>
  <c r="J64" i="13"/>
  <c r="K64" i="13" s="1"/>
  <c r="J65" i="13"/>
  <c r="K65" i="13" s="1"/>
  <c r="J66" i="13"/>
  <c r="K66" i="13" s="1"/>
  <c r="J67" i="13"/>
  <c r="K67" i="13" s="1"/>
  <c r="J68" i="13"/>
  <c r="K68" i="13" s="1"/>
  <c r="J69" i="13"/>
  <c r="K69" i="13" s="1"/>
  <c r="J70" i="13"/>
  <c r="K70" i="13" s="1"/>
  <c r="J71" i="13"/>
  <c r="K71" i="13" s="1"/>
  <c r="J72" i="13"/>
  <c r="K72" i="13" s="1"/>
  <c r="J73" i="13"/>
  <c r="K73" i="13" s="1"/>
  <c r="J74" i="13"/>
  <c r="K74" i="13" s="1"/>
  <c r="J75" i="13"/>
  <c r="K75" i="13" s="1"/>
  <c r="J76" i="13"/>
  <c r="K76" i="13" s="1"/>
  <c r="J77" i="13"/>
  <c r="K77" i="13" s="1"/>
  <c r="J78" i="13"/>
  <c r="K78" i="13" s="1"/>
  <c r="J48" i="13"/>
  <c r="K48" i="13" s="1"/>
  <c r="J47" i="13"/>
  <c r="K47" i="13"/>
  <c r="J9" i="13"/>
  <c r="K9" i="13" s="1"/>
  <c r="J10" i="13"/>
  <c r="K10" i="13" s="1"/>
  <c r="J11" i="13"/>
  <c r="K11" i="13" s="1"/>
  <c r="J12" i="13"/>
  <c r="K12" i="13" s="1"/>
  <c r="J13" i="13"/>
  <c r="K13" i="13" s="1"/>
  <c r="J14" i="13"/>
  <c r="K14" i="13" s="1"/>
  <c r="J15" i="13"/>
  <c r="K15" i="13" s="1"/>
  <c r="J16" i="13"/>
  <c r="K16" i="13" s="1"/>
  <c r="J17" i="13"/>
  <c r="K17" i="13" s="1"/>
  <c r="J18" i="13"/>
  <c r="K18" i="13" s="1"/>
  <c r="J19" i="13"/>
  <c r="K19" i="13" s="1"/>
  <c r="J20" i="13"/>
  <c r="K20" i="13" s="1"/>
  <c r="J21" i="13"/>
  <c r="K21" i="13" s="1"/>
  <c r="J22" i="13"/>
  <c r="K22" i="13" s="1"/>
  <c r="J23" i="13"/>
  <c r="K23" i="13" s="1"/>
  <c r="J24" i="13"/>
  <c r="K24" i="13" s="1"/>
  <c r="J8" i="13"/>
  <c r="K8" i="13" s="1"/>
  <c r="M46" i="1"/>
  <c r="N41" i="1"/>
  <c r="O41" i="1" s="1"/>
  <c r="N40" i="1"/>
  <c r="O40" i="1" s="1"/>
  <c r="N37" i="1"/>
  <c r="O37" i="1" s="1"/>
  <c r="N35" i="1"/>
  <c r="O35" i="1" s="1"/>
  <c r="N32" i="1"/>
  <c r="O32" i="1" s="1"/>
  <c r="N31" i="1"/>
  <c r="O31" i="1" s="1"/>
  <c r="N30" i="1"/>
  <c r="O30" i="1" s="1"/>
  <c r="N25" i="1"/>
  <c r="O25" i="1" s="1"/>
  <c r="N21" i="1"/>
  <c r="O21" i="1" s="1"/>
  <c r="N19" i="1"/>
  <c r="O19" i="1" s="1"/>
  <c r="N18" i="1"/>
  <c r="O18" i="1" s="1"/>
  <c r="N16" i="1"/>
  <c r="O16" i="1" s="1"/>
  <c r="N15" i="1"/>
  <c r="O15" i="1" s="1"/>
  <c r="N12" i="1"/>
  <c r="O12" i="1" s="1"/>
  <c r="N10" i="1"/>
  <c r="O10" i="1" s="1"/>
  <c r="E25" i="13"/>
  <c r="D42" i="10"/>
  <c r="I42" i="10" s="1"/>
  <c r="D41" i="10"/>
  <c r="D40" i="10"/>
  <c r="D39" i="10"/>
  <c r="D38" i="10"/>
  <c r="I38" i="10" s="1"/>
  <c r="D37" i="10"/>
  <c r="I37" i="10" s="1"/>
  <c r="D36" i="10"/>
  <c r="I36" i="10" s="1"/>
  <c r="D35" i="10"/>
  <c r="I35" i="10" s="1"/>
  <c r="D34" i="10"/>
  <c r="I34" i="10" s="1"/>
  <c r="D33" i="10"/>
  <c r="D32" i="10"/>
  <c r="I32" i="10" s="1"/>
  <c r="D31" i="10"/>
  <c r="D30" i="10"/>
  <c r="I30" i="10" s="1"/>
  <c r="D29" i="10"/>
  <c r="D28" i="10"/>
  <c r="I28" i="10" s="1"/>
  <c r="D27" i="10"/>
  <c r="I27" i="10" s="1"/>
  <c r="D26" i="10"/>
  <c r="I26" i="10" s="1"/>
  <c r="D25" i="10"/>
  <c r="D24" i="10"/>
  <c r="I24" i="10" s="1"/>
  <c r="D23" i="10"/>
  <c r="D22" i="10"/>
  <c r="I22" i="10" s="1"/>
  <c r="D21" i="10"/>
  <c r="I21" i="10" s="1"/>
  <c r="D20" i="10"/>
  <c r="I20" i="10" s="1"/>
  <c r="D19" i="10"/>
  <c r="I19" i="10" s="1"/>
  <c r="D18" i="10"/>
  <c r="I18" i="10" s="1"/>
  <c r="D17" i="10"/>
  <c r="D16" i="10"/>
  <c r="I16" i="10" s="1"/>
  <c r="D15" i="10"/>
  <c r="D14" i="10"/>
  <c r="I14" i="10" s="1"/>
  <c r="D13" i="10"/>
  <c r="I13" i="10" s="1"/>
  <c r="D12" i="10"/>
  <c r="I12" i="10" s="1"/>
  <c r="D11" i="10"/>
  <c r="I11" i="10" s="1"/>
  <c r="D10" i="10"/>
  <c r="I10" i="10" s="1"/>
  <c r="D9" i="10"/>
  <c r="I9" i="10" s="1"/>
  <c r="D8" i="10"/>
  <c r="I8" i="10" s="1"/>
  <c r="D7" i="10"/>
  <c r="D6" i="10"/>
  <c r="I6" i="10" s="1"/>
  <c r="I7" i="10"/>
  <c r="I15" i="10"/>
  <c r="I17" i="10"/>
  <c r="I23" i="10"/>
  <c r="I25" i="10"/>
  <c r="I29" i="10"/>
  <c r="I31" i="10"/>
  <c r="I33" i="10"/>
  <c r="I39" i="10"/>
  <c r="I40" i="10"/>
  <c r="I41" i="10"/>
  <c r="H43" i="10"/>
  <c r="G43" i="10"/>
  <c r="F43" i="10"/>
  <c r="E43" i="10"/>
  <c r="C43" i="10"/>
  <c r="O46" i="1" l="1"/>
  <c r="Y307" i="13"/>
  <c r="Y331" i="13"/>
  <c r="K155" i="13"/>
  <c r="X184" i="13"/>
  <c r="Y159" i="13"/>
  <c r="Y184" i="13" s="1"/>
  <c r="J228" i="13"/>
  <c r="K203" i="13"/>
  <c r="K228" i="13" s="1"/>
  <c r="X123" i="13"/>
  <c r="Y107" i="13"/>
  <c r="Y123" i="13" s="1"/>
  <c r="N46" i="1"/>
  <c r="X224" i="13"/>
  <c r="Y206" i="13"/>
  <c r="Y224" i="13" s="1"/>
  <c r="X307" i="13"/>
  <c r="X331" i="13"/>
  <c r="X106" i="13"/>
  <c r="Y86" i="13"/>
  <c r="Y106" i="13" s="1"/>
  <c r="X84" i="13"/>
  <c r="Y63" i="13"/>
  <c r="Y84" i="13" s="1"/>
  <c r="K131" i="13"/>
  <c r="J202" i="13"/>
  <c r="J155" i="13"/>
  <c r="J261" i="13"/>
  <c r="K261" i="13"/>
  <c r="K202" i="13"/>
  <c r="J336" i="13"/>
  <c r="J131" i="13"/>
  <c r="K79" i="13"/>
  <c r="K336" i="13"/>
  <c r="J79" i="13"/>
  <c r="K25" i="13"/>
  <c r="J25" i="13"/>
  <c r="D43" i="10"/>
  <c r="I43" i="10" l="1"/>
  <c r="L414" i="13"/>
  <c r="I414" i="13"/>
  <c r="H414" i="13"/>
  <c r="G414" i="13"/>
  <c r="E414" i="13"/>
  <c r="F413" i="13"/>
  <c r="M413" i="13" s="1"/>
  <c r="Z412" i="13"/>
  <c r="W412" i="13"/>
  <c r="V412" i="13"/>
  <c r="U412" i="13"/>
  <c r="S412" i="13"/>
  <c r="F412" i="13"/>
  <c r="M412" i="13" s="1"/>
  <c r="T411" i="13"/>
  <c r="AA411" i="13" s="1"/>
  <c r="F411" i="13"/>
  <c r="M411" i="13" s="1"/>
  <c r="T410" i="13"/>
  <c r="AA410" i="13" s="1"/>
  <c r="F410" i="13"/>
  <c r="M410" i="13" s="1"/>
  <c r="T409" i="13"/>
  <c r="AA409" i="13" s="1"/>
  <c r="F409" i="13"/>
  <c r="M409" i="13" s="1"/>
  <c r="T408" i="13"/>
  <c r="AA408" i="13" s="1"/>
  <c r="F408" i="13"/>
  <c r="M408" i="13" s="1"/>
  <c r="T407" i="13"/>
  <c r="AA407" i="13" s="1"/>
  <c r="F407" i="13"/>
  <c r="M407" i="13" s="1"/>
  <c r="T406" i="13"/>
  <c r="AA406" i="13" s="1"/>
  <c r="F406" i="13"/>
  <c r="M406" i="13" s="1"/>
  <c r="Z405" i="13"/>
  <c r="W405" i="13"/>
  <c r="V405" i="13"/>
  <c r="U405" i="13"/>
  <c r="S405" i="13"/>
  <c r="F405" i="13"/>
  <c r="M405" i="13" s="1"/>
  <c r="T404" i="13"/>
  <c r="AA404" i="13" s="1"/>
  <c r="F404" i="13"/>
  <c r="M404" i="13" s="1"/>
  <c r="T403" i="13"/>
  <c r="AA403" i="13" s="1"/>
  <c r="F403" i="13"/>
  <c r="M403" i="13" s="1"/>
  <c r="T402" i="13"/>
  <c r="AA402" i="13" s="1"/>
  <c r="F402" i="13"/>
  <c r="M402" i="13" s="1"/>
  <c r="T401" i="13"/>
  <c r="AA401" i="13" s="1"/>
  <c r="F401" i="13"/>
  <c r="M401" i="13" s="1"/>
  <c r="T400" i="13"/>
  <c r="AA400" i="13" s="1"/>
  <c r="F400" i="13"/>
  <c r="M400" i="13" s="1"/>
  <c r="T399" i="13"/>
  <c r="AA399" i="13" s="1"/>
  <c r="F399" i="13"/>
  <c r="M399" i="13" s="1"/>
  <c r="T398" i="13"/>
  <c r="AA398" i="13" s="1"/>
  <c r="F398" i="13"/>
  <c r="M398" i="13" s="1"/>
  <c r="T397" i="13"/>
  <c r="AA397" i="13" s="1"/>
  <c r="F397" i="13"/>
  <c r="M397" i="13" s="1"/>
  <c r="T396" i="13"/>
  <c r="AA396" i="13" s="1"/>
  <c r="F396" i="13"/>
  <c r="M396" i="13" s="1"/>
  <c r="T395" i="13"/>
  <c r="AA395" i="13" s="1"/>
  <c r="F395" i="13"/>
  <c r="M395" i="13" s="1"/>
  <c r="T394" i="13"/>
  <c r="AA394" i="13" s="1"/>
  <c r="F394" i="13"/>
  <c r="M394" i="13" s="1"/>
  <c r="T393" i="13"/>
  <c r="AA393" i="13" s="1"/>
  <c r="F393" i="13"/>
  <c r="M393" i="13" s="1"/>
  <c r="T392" i="13"/>
  <c r="AA392" i="13" s="1"/>
  <c r="F392" i="13"/>
  <c r="M392" i="13" s="1"/>
  <c r="T391" i="13"/>
  <c r="AA391" i="13" s="1"/>
  <c r="F391" i="13"/>
  <c r="M391" i="13" s="1"/>
  <c r="Z390" i="13"/>
  <c r="W390" i="13"/>
  <c r="V390" i="13"/>
  <c r="U390" i="13"/>
  <c r="S390" i="13"/>
  <c r="F390" i="13"/>
  <c r="M390" i="13" s="1"/>
  <c r="T389" i="13"/>
  <c r="AA389" i="13" s="1"/>
  <c r="F389" i="13"/>
  <c r="M389" i="13" s="1"/>
  <c r="T388" i="13"/>
  <c r="AA388" i="13" s="1"/>
  <c r="L388" i="13"/>
  <c r="I388" i="13"/>
  <c r="H388" i="13"/>
  <c r="G388" i="13"/>
  <c r="E388" i="13"/>
  <c r="T387" i="13"/>
  <c r="AA387" i="13" s="1"/>
  <c r="F387" i="13"/>
  <c r="M387" i="13" s="1"/>
  <c r="T386" i="13"/>
  <c r="AA386" i="13" s="1"/>
  <c r="F386" i="13"/>
  <c r="M386" i="13" s="1"/>
  <c r="T385" i="13"/>
  <c r="AA385" i="13" s="1"/>
  <c r="F385" i="13"/>
  <c r="M385" i="13" s="1"/>
  <c r="T384" i="13"/>
  <c r="AA384" i="13" s="1"/>
  <c r="F384" i="13"/>
  <c r="M384" i="13" s="1"/>
  <c r="T383" i="13"/>
  <c r="AA383" i="13" s="1"/>
  <c r="F383" i="13"/>
  <c r="M383" i="13" s="1"/>
  <c r="T382" i="13"/>
  <c r="AA382" i="13" s="1"/>
  <c r="F382" i="13"/>
  <c r="M382" i="13" s="1"/>
  <c r="T381" i="13"/>
  <c r="AA381" i="13" s="1"/>
  <c r="F381" i="13"/>
  <c r="M381" i="13" s="1"/>
  <c r="T380" i="13"/>
  <c r="AA380" i="13" s="1"/>
  <c r="F380" i="13"/>
  <c r="M380" i="13" s="1"/>
  <c r="T379" i="13"/>
  <c r="AA379" i="13" s="1"/>
  <c r="F379" i="13"/>
  <c r="M379" i="13" s="1"/>
  <c r="T378" i="13"/>
  <c r="AA378" i="13" s="1"/>
  <c r="F378" i="13"/>
  <c r="M378" i="13" s="1"/>
  <c r="T377" i="13"/>
  <c r="AA377" i="13" s="1"/>
  <c r="F377" i="13"/>
  <c r="M377" i="13" s="1"/>
  <c r="T376" i="13"/>
  <c r="AA376" i="13" s="1"/>
  <c r="F376" i="13"/>
  <c r="M376" i="13" s="1"/>
  <c r="T375" i="13"/>
  <c r="AA375" i="13" s="1"/>
  <c r="F375" i="13"/>
  <c r="M375" i="13" s="1"/>
  <c r="T374" i="13"/>
  <c r="AA374" i="13" s="1"/>
  <c r="F374" i="13"/>
  <c r="M374" i="13" s="1"/>
  <c r="T373" i="13"/>
  <c r="AA373" i="13" s="1"/>
  <c r="F373" i="13"/>
  <c r="M373" i="13" s="1"/>
  <c r="Z372" i="13"/>
  <c r="W372" i="13"/>
  <c r="V372" i="13"/>
  <c r="U372" i="13"/>
  <c r="S372" i="13"/>
  <c r="F372" i="13"/>
  <c r="M372" i="13" s="1"/>
  <c r="T371" i="13"/>
  <c r="AA371" i="13" s="1"/>
  <c r="F371" i="13"/>
  <c r="M371" i="13" s="1"/>
  <c r="T370" i="13"/>
  <c r="AA370" i="13" s="1"/>
  <c r="F370" i="13"/>
  <c r="M370" i="13" s="1"/>
  <c r="T369" i="13"/>
  <c r="AA369" i="13" s="1"/>
  <c r="F369" i="13"/>
  <c r="M369" i="13" s="1"/>
  <c r="T368" i="13"/>
  <c r="AA368" i="13" s="1"/>
  <c r="F368" i="13"/>
  <c r="M368" i="13" s="1"/>
  <c r="T367" i="13"/>
  <c r="AA367" i="13" s="1"/>
  <c r="F367" i="13"/>
  <c r="M367" i="13" s="1"/>
  <c r="T366" i="13"/>
  <c r="AA366" i="13" s="1"/>
  <c r="F366" i="13"/>
  <c r="M366" i="13" s="1"/>
  <c r="T365" i="13"/>
  <c r="AA365" i="13" s="1"/>
  <c r="F365" i="13"/>
  <c r="M365" i="13" s="1"/>
  <c r="T364" i="13"/>
  <c r="AA364" i="13" s="1"/>
  <c r="L364" i="13"/>
  <c r="I364" i="13"/>
  <c r="H364" i="13"/>
  <c r="G364" i="13"/>
  <c r="E364" i="13"/>
  <c r="T363" i="13"/>
  <c r="AA363" i="13" s="1"/>
  <c r="F363" i="13"/>
  <c r="M363" i="13" s="1"/>
  <c r="T362" i="13"/>
  <c r="AA362" i="13" s="1"/>
  <c r="F362" i="13"/>
  <c r="M362" i="13" s="1"/>
  <c r="T361" i="13"/>
  <c r="AA361" i="13" s="1"/>
  <c r="F361" i="13"/>
  <c r="M361" i="13" s="1"/>
  <c r="T360" i="13"/>
  <c r="AA360" i="13" s="1"/>
  <c r="F360" i="13"/>
  <c r="M360" i="13" s="1"/>
  <c r="T359" i="13"/>
  <c r="AA359" i="13" s="1"/>
  <c r="F359" i="13"/>
  <c r="M359" i="13" s="1"/>
  <c r="T358" i="13"/>
  <c r="AA358" i="13" s="1"/>
  <c r="F358" i="13"/>
  <c r="M358" i="13" s="1"/>
  <c r="T357" i="13"/>
  <c r="AA357" i="13" s="1"/>
  <c r="F357" i="13"/>
  <c r="M357" i="13" s="1"/>
  <c r="T356" i="13"/>
  <c r="AA356" i="13" s="1"/>
  <c r="F356" i="13"/>
  <c r="M356" i="13" s="1"/>
  <c r="Z355" i="13"/>
  <c r="W355" i="13"/>
  <c r="V355" i="13"/>
  <c r="U355" i="13"/>
  <c r="S355" i="13"/>
  <c r="F355" i="13"/>
  <c r="M355" i="13" s="1"/>
  <c r="T354" i="13"/>
  <c r="AA354" i="13" s="1"/>
  <c r="F354" i="13"/>
  <c r="M354" i="13" s="1"/>
  <c r="T353" i="13"/>
  <c r="AA353" i="13" s="1"/>
  <c r="F353" i="13"/>
  <c r="M353" i="13" s="1"/>
  <c r="T352" i="13"/>
  <c r="AA352" i="13" s="1"/>
  <c r="F352" i="13"/>
  <c r="M352" i="13" s="1"/>
  <c r="T351" i="13"/>
  <c r="AA351" i="13" s="1"/>
  <c r="F351" i="13"/>
  <c r="M351" i="13" s="1"/>
  <c r="T350" i="13"/>
  <c r="AA350" i="13" s="1"/>
  <c r="F350" i="13"/>
  <c r="M350" i="13" s="1"/>
  <c r="T349" i="13"/>
  <c r="AA349" i="13" s="1"/>
  <c r="F349" i="13"/>
  <c r="M349" i="13" s="1"/>
  <c r="T348" i="13"/>
  <c r="AA348" i="13" s="1"/>
  <c r="F348" i="13"/>
  <c r="M348" i="13" s="1"/>
  <c r="T347" i="13"/>
  <c r="AA347" i="13" s="1"/>
  <c r="F347" i="13"/>
  <c r="M347" i="13" s="1"/>
  <c r="T346" i="13"/>
  <c r="AA346" i="13" s="1"/>
  <c r="F346" i="13"/>
  <c r="M346" i="13" s="1"/>
  <c r="T345" i="13"/>
  <c r="AA345" i="13" s="1"/>
  <c r="F345" i="13"/>
  <c r="M345" i="13" s="1"/>
  <c r="T344" i="13"/>
  <c r="AA344" i="13" s="1"/>
  <c r="F344" i="13"/>
  <c r="M344" i="13" s="1"/>
  <c r="T343" i="13"/>
  <c r="AA343" i="13" s="1"/>
  <c r="F343" i="13"/>
  <c r="M343" i="13" s="1"/>
  <c r="T342" i="13"/>
  <c r="AA342" i="13" s="1"/>
  <c r="F342" i="13"/>
  <c r="M342" i="13" s="1"/>
  <c r="T341" i="13"/>
  <c r="AA341" i="13" s="1"/>
  <c r="F341" i="13"/>
  <c r="M341" i="13" s="1"/>
  <c r="T340" i="13"/>
  <c r="AA340" i="13" s="1"/>
  <c r="F340" i="13"/>
  <c r="M340" i="13" s="1"/>
  <c r="T339" i="13"/>
  <c r="AA339" i="13" s="1"/>
  <c r="F339" i="13"/>
  <c r="M339" i="13" s="1"/>
  <c r="T338" i="13"/>
  <c r="AA338" i="13" s="1"/>
  <c r="F338" i="13"/>
  <c r="M338" i="13" s="1"/>
  <c r="T337" i="13"/>
  <c r="AA337" i="13" s="1"/>
  <c r="F337" i="13"/>
  <c r="M337" i="13" s="1"/>
  <c r="T336" i="13"/>
  <c r="AA336" i="13" s="1"/>
  <c r="L336" i="13"/>
  <c r="I336" i="13"/>
  <c r="H336" i="13"/>
  <c r="G336" i="13"/>
  <c r="E336" i="13"/>
  <c r="T335" i="13"/>
  <c r="AA335" i="13" s="1"/>
  <c r="F335" i="13"/>
  <c r="M335" i="13" s="1"/>
  <c r="T334" i="13"/>
  <c r="AA334" i="13" s="1"/>
  <c r="F334" i="13"/>
  <c r="M334" i="13" s="1"/>
  <c r="T333" i="13"/>
  <c r="AA333" i="13" s="1"/>
  <c r="F333" i="13"/>
  <c r="M333" i="13" s="1"/>
  <c r="T332" i="13"/>
  <c r="AA332" i="13" s="1"/>
  <c r="F332" i="13"/>
  <c r="M332" i="13" s="1"/>
  <c r="Z331" i="13"/>
  <c r="W331" i="13"/>
  <c r="V331" i="13"/>
  <c r="U331" i="13"/>
  <c r="S331" i="13"/>
  <c r="F331" i="13"/>
  <c r="M331" i="13" s="1"/>
  <c r="T330" i="13"/>
  <c r="AA330" i="13" s="1"/>
  <c r="F330" i="13"/>
  <c r="M330" i="13" s="1"/>
  <c r="T329" i="13"/>
  <c r="AA329" i="13" s="1"/>
  <c r="F329" i="13"/>
  <c r="M329" i="13" s="1"/>
  <c r="T328" i="13"/>
  <c r="AA328" i="13" s="1"/>
  <c r="F328" i="13"/>
  <c r="M328" i="13" s="1"/>
  <c r="T327" i="13"/>
  <c r="AA327" i="13" s="1"/>
  <c r="F327" i="13"/>
  <c r="M327" i="13" s="1"/>
  <c r="T326" i="13"/>
  <c r="AA326" i="13" s="1"/>
  <c r="F326" i="13"/>
  <c r="M326" i="13" s="1"/>
  <c r="T325" i="13"/>
  <c r="AA325" i="13" s="1"/>
  <c r="F325" i="13"/>
  <c r="M325" i="13" s="1"/>
  <c r="T324" i="13"/>
  <c r="AA324" i="13" s="1"/>
  <c r="F324" i="13"/>
  <c r="M324" i="13" s="1"/>
  <c r="T323" i="13"/>
  <c r="AA323" i="13" s="1"/>
  <c r="F323" i="13"/>
  <c r="M323" i="13" s="1"/>
  <c r="T322" i="13"/>
  <c r="AA322" i="13" s="1"/>
  <c r="F322" i="13"/>
  <c r="M322" i="13" s="1"/>
  <c r="T321" i="13"/>
  <c r="AA321" i="13" s="1"/>
  <c r="F321" i="13"/>
  <c r="M321" i="13" s="1"/>
  <c r="T320" i="13"/>
  <c r="AA320" i="13" s="1"/>
  <c r="F320" i="13"/>
  <c r="M320" i="13" s="1"/>
  <c r="T319" i="13"/>
  <c r="AA319" i="13" s="1"/>
  <c r="F319" i="13"/>
  <c r="M319" i="13" s="1"/>
  <c r="T318" i="13"/>
  <c r="AA318" i="13" s="1"/>
  <c r="F318" i="13"/>
  <c r="M318" i="13" s="1"/>
  <c r="T317" i="13"/>
  <c r="AA317" i="13" s="1"/>
  <c r="F317" i="13"/>
  <c r="M317" i="13" s="1"/>
  <c r="T316" i="13"/>
  <c r="AA316" i="13" s="1"/>
  <c r="F316" i="13"/>
  <c r="M316" i="13" s="1"/>
  <c r="T315" i="13"/>
  <c r="AA315" i="13" s="1"/>
  <c r="F315" i="13"/>
  <c r="M315" i="13" s="1"/>
  <c r="T314" i="13"/>
  <c r="AA314" i="13" s="1"/>
  <c r="F314" i="13"/>
  <c r="M314" i="13" s="1"/>
  <c r="T313" i="13"/>
  <c r="AA313" i="13" s="1"/>
  <c r="F313" i="13"/>
  <c r="M313" i="13" s="1"/>
  <c r="T312" i="13"/>
  <c r="AA312" i="13" s="1"/>
  <c r="F312" i="13"/>
  <c r="M312" i="13" s="1"/>
  <c r="T311" i="13"/>
  <c r="AA311" i="13" s="1"/>
  <c r="F311" i="13"/>
  <c r="M311" i="13" s="1"/>
  <c r="T310" i="13"/>
  <c r="AA310" i="13" s="1"/>
  <c r="F310" i="13"/>
  <c r="M310" i="13" s="1"/>
  <c r="T309" i="13"/>
  <c r="AA309" i="13" s="1"/>
  <c r="F309" i="13"/>
  <c r="M309" i="13" s="1"/>
  <c r="T308" i="13"/>
  <c r="AA308" i="13" s="1"/>
  <c r="L308" i="13"/>
  <c r="I308" i="13"/>
  <c r="H308" i="13"/>
  <c r="G308" i="13"/>
  <c r="E308" i="13"/>
  <c r="Z307" i="13"/>
  <c r="W307" i="13"/>
  <c r="V307" i="13"/>
  <c r="U307" i="13"/>
  <c r="S307" i="13"/>
  <c r="F307" i="13"/>
  <c r="M307" i="13" s="1"/>
  <c r="T306" i="13"/>
  <c r="AA306" i="13" s="1"/>
  <c r="F306" i="13"/>
  <c r="M306" i="13" s="1"/>
  <c r="T305" i="13"/>
  <c r="AA305" i="13" s="1"/>
  <c r="F305" i="13"/>
  <c r="M305" i="13" s="1"/>
  <c r="T304" i="13"/>
  <c r="AA304" i="13" s="1"/>
  <c r="F304" i="13"/>
  <c r="M304" i="13" s="1"/>
  <c r="T303" i="13"/>
  <c r="AA303" i="13" s="1"/>
  <c r="F303" i="13"/>
  <c r="M303" i="13" s="1"/>
  <c r="T302" i="13"/>
  <c r="AA302" i="13" s="1"/>
  <c r="F302" i="13"/>
  <c r="M302" i="13" s="1"/>
  <c r="T301" i="13"/>
  <c r="AA301" i="13" s="1"/>
  <c r="F301" i="13"/>
  <c r="M301" i="13" s="1"/>
  <c r="T300" i="13"/>
  <c r="AA300" i="13" s="1"/>
  <c r="F300" i="13"/>
  <c r="M300" i="13" s="1"/>
  <c r="T299" i="13"/>
  <c r="AA299" i="13" s="1"/>
  <c r="F299" i="13"/>
  <c r="M299" i="13" s="1"/>
  <c r="T298" i="13"/>
  <c r="AA298" i="13" s="1"/>
  <c r="F298" i="13"/>
  <c r="M298" i="13" s="1"/>
  <c r="T297" i="13"/>
  <c r="AA297" i="13" s="1"/>
  <c r="F297" i="13"/>
  <c r="M297" i="13" s="1"/>
  <c r="T296" i="13"/>
  <c r="AA296" i="13" s="1"/>
  <c r="L296" i="13"/>
  <c r="I296" i="13"/>
  <c r="H296" i="13"/>
  <c r="G296" i="13"/>
  <c r="E296" i="13"/>
  <c r="T295" i="13"/>
  <c r="AA295" i="13" s="1"/>
  <c r="F295" i="13"/>
  <c r="M295" i="13" s="1"/>
  <c r="T294" i="13"/>
  <c r="AA294" i="13" s="1"/>
  <c r="F294" i="13"/>
  <c r="M294" i="13" s="1"/>
  <c r="T293" i="13"/>
  <c r="AA293" i="13" s="1"/>
  <c r="F293" i="13"/>
  <c r="M293" i="13" s="1"/>
  <c r="T292" i="13"/>
  <c r="AA292" i="13" s="1"/>
  <c r="F292" i="13"/>
  <c r="M292" i="13" s="1"/>
  <c r="T291" i="13"/>
  <c r="AA291" i="13" s="1"/>
  <c r="F291" i="13"/>
  <c r="M291" i="13" s="1"/>
  <c r="T290" i="13"/>
  <c r="AA290" i="13" s="1"/>
  <c r="F290" i="13"/>
  <c r="M290" i="13" s="1"/>
  <c r="Z289" i="13"/>
  <c r="W289" i="13"/>
  <c r="Y289" i="13" s="1"/>
  <c r="V289" i="13"/>
  <c r="U289" i="13"/>
  <c r="S289" i="13"/>
  <c r="F289" i="13"/>
  <c r="M289" i="13" s="1"/>
  <c r="T288" i="13"/>
  <c r="AA288" i="13" s="1"/>
  <c r="F288" i="13"/>
  <c r="M288" i="13" s="1"/>
  <c r="T287" i="13"/>
  <c r="AA287" i="13" s="1"/>
  <c r="F287" i="13"/>
  <c r="M287" i="13" s="1"/>
  <c r="T286" i="13"/>
  <c r="AA286" i="13" s="1"/>
  <c r="F286" i="13"/>
  <c r="M286" i="13" s="1"/>
  <c r="T285" i="13"/>
  <c r="AA285" i="13" s="1"/>
  <c r="F285" i="13"/>
  <c r="M285" i="13" s="1"/>
  <c r="T284" i="13"/>
  <c r="AA284" i="13" s="1"/>
  <c r="F284" i="13"/>
  <c r="M284" i="13" s="1"/>
  <c r="T283" i="13"/>
  <c r="AA283" i="13" s="1"/>
  <c r="F283" i="13"/>
  <c r="M283" i="13" s="1"/>
  <c r="T282" i="13"/>
  <c r="AA282" i="13" s="1"/>
  <c r="F282" i="13"/>
  <c r="M282" i="13" s="1"/>
  <c r="T281" i="13"/>
  <c r="AA281" i="13" s="1"/>
  <c r="F281" i="13"/>
  <c r="M281" i="13" s="1"/>
  <c r="T280" i="13"/>
  <c r="AA280" i="13" s="1"/>
  <c r="F280" i="13"/>
  <c r="M280" i="13" s="1"/>
  <c r="T279" i="13"/>
  <c r="AA279" i="13" s="1"/>
  <c r="F279" i="13"/>
  <c r="M279" i="13" s="1"/>
  <c r="T278" i="13"/>
  <c r="AA278" i="13" s="1"/>
  <c r="L278" i="13"/>
  <c r="I278" i="13"/>
  <c r="H278" i="13"/>
  <c r="G278" i="13"/>
  <c r="E278" i="13"/>
  <c r="T277" i="13"/>
  <c r="AA277" i="13" s="1"/>
  <c r="F277" i="13"/>
  <c r="M277" i="13" s="1"/>
  <c r="T276" i="13"/>
  <c r="AA276" i="13" s="1"/>
  <c r="F276" i="13"/>
  <c r="M276" i="13" s="1"/>
  <c r="T275" i="13"/>
  <c r="AA275" i="13" s="1"/>
  <c r="F275" i="13"/>
  <c r="M275" i="13" s="1"/>
  <c r="T274" i="13"/>
  <c r="AA274" i="13" s="1"/>
  <c r="F274" i="13"/>
  <c r="M274" i="13" s="1"/>
  <c r="T273" i="13"/>
  <c r="AA273" i="13" s="1"/>
  <c r="F273" i="13"/>
  <c r="M273" i="13" s="1"/>
  <c r="T272" i="13"/>
  <c r="AA272" i="13" s="1"/>
  <c r="F272" i="13"/>
  <c r="M272" i="13" s="1"/>
  <c r="T271" i="13"/>
  <c r="AA271" i="13" s="1"/>
  <c r="F271" i="13"/>
  <c r="M271" i="13" s="1"/>
  <c r="T270" i="13"/>
  <c r="AA270" i="13" s="1"/>
  <c r="F270" i="13"/>
  <c r="M270" i="13" s="1"/>
  <c r="T269" i="13"/>
  <c r="AA269" i="13" s="1"/>
  <c r="F269" i="13"/>
  <c r="M269" i="13" s="1"/>
  <c r="T268" i="13"/>
  <c r="AA268" i="13" s="1"/>
  <c r="F268" i="13"/>
  <c r="M268" i="13" s="1"/>
  <c r="T267" i="13"/>
  <c r="AA267" i="13" s="1"/>
  <c r="F267" i="13"/>
  <c r="M267" i="13" s="1"/>
  <c r="T266" i="13"/>
  <c r="AA266" i="13" s="1"/>
  <c r="F266" i="13"/>
  <c r="M266" i="13" s="1"/>
  <c r="T265" i="13"/>
  <c r="AA265" i="13" s="1"/>
  <c r="F265" i="13"/>
  <c r="M265" i="13" s="1"/>
  <c r="T264" i="13"/>
  <c r="AA264" i="13" s="1"/>
  <c r="F264" i="13"/>
  <c r="M264" i="13" s="1"/>
  <c r="T263" i="13"/>
  <c r="AA263" i="13" s="1"/>
  <c r="F263" i="13"/>
  <c r="M263" i="13" s="1"/>
  <c r="T262" i="13"/>
  <c r="AA262" i="13" s="1"/>
  <c r="F262" i="13"/>
  <c r="M262" i="13" s="1"/>
  <c r="T261" i="13"/>
  <c r="AA261" i="13" s="1"/>
  <c r="L261" i="13"/>
  <c r="I261" i="13"/>
  <c r="H261" i="13"/>
  <c r="G261" i="13"/>
  <c r="E261" i="13"/>
  <c r="T260" i="13"/>
  <c r="AA260" i="13" s="1"/>
  <c r="F260" i="13"/>
  <c r="M260" i="13" s="1"/>
  <c r="T259" i="13"/>
  <c r="AA259" i="13" s="1"/>
  <c r="F259" i="13"/>
  <c r="M259" i="13" s="1"/>
  <c r="T258" i="13"/>
  <c r="AA258" i="13" s="1"/>
  <c r="F258" i="13"/>
  <c r="M258" i="13" s="1"/>
  <c r="T257" i="13"/>
  <c r="AA257" i="13" s="1"/>
  <c r="F257" i="13"/>
  <c r="M257" i="13" s="1"/>
  <c r="T256" i="13"/>
  <c r="AA256" i="13" s="1"/>
  <c r="F256" i="13"/>
  <c r="M256" i="13" s="1"/>
  <c r="Z255" i="13"/>
  <c r="W255" i="13"/>
  <c r="V255" i="13"/>
  <c r="U255" i="13"/>
  <c r="S255" i="13"/>
  <c r="F255" i="13"/>
  <c r="M255" i="13" s="1"/>
  <c r="T254" i="13"/>
  <c r="AA254" i="13" s="1"/>
  <c r="F254" i="13"/>
  <c r="M254" i="13" s="1"/>
  <c r="T253" i="13"/>
  <c r="AA253" i="13" s="1"/>
  <c r="F253" i="13"/>
  <c r="M253" i="13" s="1"/>
  <c r="T252" i="13"/>
  <c r="AA252" i="13" s="1"/>
  <c r="F252" i="13"/>
  <c r="M252" i="13" s="1"/>
  <c r="T251" i="13"/>
  <c r="AA251" i="13" s="1"/>
  <c r="F251" i="13"/>
  <c r="M251" i="13" s="1"/>
  <c r="T250" i="13"/>
  <c r="AA250" i="13" s="1"/>
  <c r="F250" i="13"/>
  <c r="M250" i="13" s="1"/>
  <c r="T249" i="13"/>
  <c r="AA249" i="13" s="1"/>
  <c r="F249" i="13"/>
  <c r="M249" i="13" s="1"/>
  <c r="T248" i="13"/>
  <c r="AA248" i="13" s="1"/>
  <c r="F248" i="13"/>
  <c r="M248" i="13" s="1"/>
  <c r="T247" i="13"/>
  <c r="AA247" i="13" s="1"/>
  <c r="F247" i="13"/>
  <c r="M247" i="13" s="1"/>
  <c r="T246" i="13"/>
  <c r="AA246" i="13" s="1"/>
  <c r="F246" i="13"/>
  <c r="M246" i="13" s="1"/>
  <c r="T245" i="13"/>
  <c r="AA245" i="13" s="1"/>
  <c r="F245" i="13"/>
  <c r="M245" i="13" s="1"/>
  <c r="T244" i="13"/>
  <c r="AA244" i="13" s="1"/>
  <c r="F244" i="13"/>
  <c r="M244" i="13" s="1"/>
  <c r="T243" i="13"/>
  <c r="AA243" i="13" s="1"/>
  <c r="F243" i="13"/>
  <c r="M243" i="13" s="1"/>
  <c r="T242" i="13"/>
  <c r="AA242" i="13" s="1"/>
  <c r="L242" i="13"/>
  <c r="I242" i="13"/>
  <c r="H242" i="13"/>
  <c r="G242" i="13"/>
  <c r="E242" i="13"/>
  <c r="T241" i="13"/>
  <c r="AA241" i="13" s="1"/>
  <c r="F241" i="13"/>
  <c r="M241" i="13" s="1"/>
  <c r="T240" i="13"/>
  <c r="AA240" i="13" s="1"/>
  <c r="F240" i="13"/>
  <c r="M240" i="13" s="1"/>
  <c r="T239" i="13"/>
  <c r="AA239" i="13" s="1"/>
  <c r="F239" i="13"/>
  <c r="M239" i="13" s="1"/>
  <c r="T238" i="13"/>
  <c r="AA238" i="13" s="1"/>
  <c r="F238" i="13"/>
  <c r="M238" i="13" s="1"/>
  <c r="T237" i="13"/>
  <c r="AA237" i="13" s="1"/>
  <c r="F237" i="13"/>
  <c r="M237" i="13" s="1"/>
  <c r="T236" i="13"/>
  <c r="AA236" i="13" s="1"/>
  <c r="F236" i="13"/>
  <c r="M236" i="13" s="1"/>
  <c r="T235" i="13"/>
  <c r="AA235" i="13" s="1"/>
  <c r="F235" i="13"/>
  <c r="M235" i="13" s="1"/>
  <c r="T234" i="13"/>
  <c r="AA234" i="13" s="1"/>
  <c r="F234" i="13"/>
  <c r="M234" i="13" s="1"/>
  <c r="T233" i="13"/>
  <c r="AA233" i="13" s="1"/>
  <c r="F233" i="13"/>
  <c r="M233" i="13" s="1"/>
  <c r="T232" i="13"/>
  <c r="AA232" i="13" s="1"/>
  <c r="F232" i="13"/>
  <c r="M232" i="13" s="1"/>
  <c r="T231" i="13"/>
  <c r="AA231" i="13" s="1"/>
  <c r="F231" i="13"/>
  <c r="M231" i="13" s="1"/>
  <c r="T230" i="13"/>
  <c r="AA230" i="13" s="1"/>
  <c r="F230" i="13"/>
  <c r="M230" i="13" s="1"/>
  <c r="T229" i="13"/>
  <c r="AA229" i="13" s="1"/>
  <c r="F229" i="13"/>
  <c r="M229" i="13" s="1"/>
  <c r="T228" i="13"/>
  <c r="AA228" i="13" s="1"/>
  <c r="L228" i="13"/>
  <c r="I228" i="13"/>
  <c r="H228" i="13"/>
  <c r="G228" i="13"/>
  <c r="E228" i="13"/>
  <c r="T227" i="13"/>
  <c r="AA227" i="13" s="1"/>
  <c r="F227" i="13"/>
  <c r="M227" i="13" s="1"/>
  <c r="T226" i="13"/>
  <c r="AA226" i="13" s="1"/>
  <c r="F226" i="13"/>
  <c r="M226" i="13" s="1"/>
  <c r="T225" i="13"/>
  <c r="AA225" i="13" s="1"/>
  <c r="F225" i="13"/>
  <c r="M225" i="13" s="1"/>
  <c r="Z224" i="13"/>
  <c r="W224" i="13"/>
  <c r="V224" i="13"/>
  <c r="U224" i="13"/>
  <c r="S224" i="13"/>
  <c r="F224" i="13"/>
  <c r="M224" i="13" s="1"/>
  <c r="T223" i="13"/>
  <c r="AA223" i="13" s="1"/>
  <c r="F223" i="13"/>
  <c r="M223" i="13" s="1"/>
  <c r="T222" i="13"/>
  <c r="AA222" i="13" s="1"/>
  <c r="F222" i="13"/>
  <c r="M222" i="13" s="1"/>
  <c r="T221" i="13"/>
  <c r="AA221" i="13" s="1"/>
  <c r="F221" i="13"/>
  <c r="M221" i="13" s="1"/>
  <c r="T220" i="13"/>
  <c r="AA220" i="13" s="1"/>
  <c r="F220" i="13"/>
  <c r="M220" i="13" s="1"/>
  <c r="T219" i="13"/>
  <c r="AA219" i="13" s="1"/>
  <c r="F219" i="13"/>
  <c r="M219" i="13" s="1"/>
  <c r="T218" i="13"/>
  <c r="AA218" i="13" s="1"/>
  <c r="F218" i="13"/>
  <c r="M218" i="13" s="1"/>
  <c r="T217" i="13"/>
  <c r="AA217" i="13" s="1"/>
  <c r="F217" i="13"/>
  <c r="M217" i="13" s="1"/>
  <c r="T216" i="13"/>
  <c r="AA216" i="13" s="1"/>
  <c r="F216" i="13"/>
  <c r="M216" i="13" s="1"/>
  <c r="T215" i="13"/>
  <c r="AA215" i="13" s="1"/>
  <c r="F215" i="13"/>
  <c r="M215" i="13" s="1"/>
  <c r="T214" i="13"/>
  <c r="AA214" i="13" s="1"/>
  <c r="F214" i="13"/>
  <c r="M214" i="13" s="1"/>
  <c r="T213" i="13"/>
  <c r="AA213" i="13" s="1"/>
  <c r="F213" i="13"/>
  <c r="M213" i="13" s="1"/>
  <c r="T212" i="13"/>
  <c r="AA212" i="13" s="1"/>
  <c r="F212" i="13"/>
  <c r="M212" i="13" s="1"/>
  <c r="T211" i="13"/>
  <c r="AA211" i="13" s="1"/>
  <c r="F211" i="13"/>
  <c r="M211" i="13" s="1"/>
  <c r="T210" i="13"/>
  <c r="AA210" i="13" s="1"/>
  <c r="F210" i="13"/>
  <c r="M210" i="13" s="1"/>
  <c r="T209" i="13"/>
  <c r="AA209" i="13" s="1"/>
  <c r="F209" i="13"/>
  <c r="M209" i="13" s="1"/>
  <c r="T208" i="13"/>
  <c r="AA208" i="13" s="1"/>
  <c r="F208" i="13"/>
  <c r="M208" i="13" s="1"/>
  <c r="T207" i="13"/>
  <c r="AA207" i="13" s="1"/>
  <c r="F207" i="13"/>
  <c r="M207" i="13" s="1"/>
  <c r="T206" i="13"/>
  <c r="AA206" i="13" s="1"/>
  <c r="F206" i="13"/>
  <c r="M206" i="13" s="1"/>
  <c r="Z205" i="13"/>
  <c r="W205" i="13"/>
  <c r="V205" i="13"/>
  <c r="U205" i="13"/>
  <c r="S205" i="13"/>
  <c r="F205" i="13"/>
  <c r="M205" i="13" s="1"/>
  <c r="T204" i="13"/>
  <c r="AA204" i="13" s="1"/>
  <c r="F204" i="13"/>
  <c r="M204" i="13" s="1"/>
  <c r="T203" i="13"/>
  <c r="AA203" i="13" s="1"/>
  <c r="F203" i="13"/>
  <c r="M203" i="13" s="1"/>
  <c r="T202" i="13"/>
  <c r="AA202" i="13" s="1"/>
  <c r="L202" i="13"/>
  <c r="I202" i="13"/>
  <c r="H202" i="13"/>
  <c r="G202" i="13"/>
  <c r="E202" i="13"/>
  <c r="T201" i="13"/>
  <c r="AA201" i="13" s="1"/>
  <c r="F201" i="13"/>
  <c r="M201" i="13" s="1"/>
  <c r="T200" i="13"/>
  <c r="AA200" i="13" s="1"/>
  <c r="F200" i="13"/>
  <c r="M200" i="13" s="1"/>
  <c r="T199" i="13"/>
  <c r="AA199" i="13" s="1"/>
  <c r="F199" i="13"/>
  <c r="M199" i="13" s="1"/>
  <c r="T198" i="13"/>
  <c r="AA198" i="13" s="1"/>
  <c r="F198" i="13"/>
  <c r="M198" i="13" s="1"/>
  <c r="T197" i="13"/>
  <c r="AA197" i="13" s="1"/>
  <c r="F197" i="13"/>
  <c r="M197" i="13" s="1"/>
  <c r="T196" i="13"/>
  <c r="AA196" i="13" s="1"/>
  <c r="F196" i="13"/>
  <c r="M196" i="13" s="1"/>
  <c r="T195" i="13"/>
  <c r="AA195" i="13" s="1"/>
  <c r="F195" i="13"/>
  <c r="M195" i="13" s="1"/>
  <c r="T194" i="13"/>
  <c r="AA194" i="13" s="1"/>
  <c r="F194" i="13"/>
  <c r="M194" i="13" s="1"/>
  <c r="T193" i="13"/>
  <c r="AA193" i="13" s="1"/>
  <c r="F193" i="13"/>
  <c r="M193" i="13" s="1"/>
  <c r="T192" i="13"/>
  <c r="AA192" i="13" s="1"/>
  <c r="F192" i="13"/>
  <c r="M192" i="13" s="1"/>
  <c r="T191" i="13"/>
  <c r="AA191" i="13" s="1"/>
  <c r="F191" i="13"/>
  <c r="M191" i="13" s="1"/>
  <c r="T190" i="13"/>
  <c r="AA190" i="13" s="1"/>
  <c r="F190" i="13"/>
  <c r="M190" i="13" s="1"/>
  <c r="T189" i="13"/>
  <c r="AA189" i="13" s="1"/>
  <c r="F189" i="13"/>
  <c r="M189" i="13" s="1"/>
  <c r="T188" i="13"/>
  <c r="AA188" i="13" s="1"/>
  <c r="F188" i="13"/>
  <c r="M188" i="13" s="1"/>
  <c r="T187" i="13"/>
  <c r="AA187" i="13" s="1"/>
  <c r="F187" i="13"/>
  <c r="M187" i="13" s="1"/>
  <c r="T186" i="13"/>
  <c r="AA186" i="13" s="1"/>
  <c r="F186" i="13"/>
  <c r="M186" i="13" s="1"/>
  <c r="T185" i="13"/>
  <c r="AA185" i="13" s="1"/>
  <c r="F185" i="13"/>
  <c r="M185" i="13" s="1"/>
  <c r="Z184" i="13"/>
  <c r="W184" i="13"/>
  <c r="V184" i="13"/>
  <c r="U184" i="13"/>
  <c r="S184" i="13"/>
  <c r="F184" i="13"/>
  <c r="M184" i="13" s="1"/>
  <c r="T183" i="13"/>
  <c r="AA183" i="13" s="1"/>
  <c r="I183" i="13"/>
  <c r="H183" i="13"/>
  <c r="G183" i="13"/>
  <c r="E183" i="13"/>
  <c r="T182" i="13"/>
  <c r="AA182" i="13" s="1"/>
  <c r="F182" i="13"/>
  <c r="M182" i="13" s="1"/>
  <c r="T181" i="13"/>
  <c r="AA181" i="13" s="1"/>
  <c r="F181" i="13"/>
  <c r="M181" i="13" s="1"/>
  <c r="T180" i="13"/>
  <c r="AA180" i="13" s="1"/>
  <c r="F180" i="13"/>
  <c r="M180" i="13" s="1"/>
  <c r="T179" i="13"/>
  <c r="AA179" i="13" s="1"/>
  <c r="F179" i="13"/>
  <c r="M179" i="13" s="1"/>
  <c r="T178" i="13"/>
  <c r="AA178" i="13" s="1"/>
  <c r="F178" i="13"/>
  <c r="M178" i="13" s="1"/>
  <c r="T177" i="13"/>
  <c r="AA177" i="13" s="1"/>
  <c r="F177" i="13"/>
  <c r="M177" i="13" s="1"/>
  <c r="T176" i="13"/>
  <c r="AA176" i="13" s="1"/>
  <c r="F176" i="13"/>
  <c r="M176" i="13" s="1"/>
  <c r="T175" i="13"/>
  <c r="AA175" i="13" s="1"/>
  <c r="F175" i="13"/>
  <c r="M175" i="13" s="1"/>
  <c r="T174" i="13"/>
  <c r="AA174" i="13" s="1"/>
  <c r="F174" i="13"/>
  <c r="M174" i="13" s="1"/>
  <c r="T173" i="13"/>
  <c r="AA173" i="13" s="1"/>
  <c r="F173" i="13"/>
  <c r="M173" i="13" s="1"/>
  <c r="T172" i="13"/>
  <c r="AA172" i="13" s="1"/>
  <c r="F172" i="13"/>
  <c r="M172" i="13" s="1"/>
  <c r="T171" i="13"/>
  <c r="AA171" i="13" s="1"/>
  <c r="F171" i="13"/>
  <c r="M171" i="13" s="1"/>
  <c r="T170" i="13"/>
  <c r="AA170" i="13" s="1"/>
  <c r="F170" i="13"/>
  <c r="M170" i="13" s="1"/>
  <c r="T169" i="13"/>
  <c r="AA169" i="13" s="1"/>
  <c r="F169" i="13"/>
  <c r="M169" i="13" s="1"/>
  <c r="T168" i="13"/>
  <c r="AA168" i="13" s="1"/>
  <c r="F168" i="13"/>
  <c r="M168" i="13" s="1"/>
  <c r="T167" i="13"/>
  <c r="AA167" i="13" s="1"/>
  <c r="F167" i="13"/>
  <c r="M167" i="13" s="1"/>
  <c r="T166" i="13"/>
  <c r="AA166" i="13" s="1"/>
  <c r="F166" i="13"/>
  <c r="M166" i="13" s="1"/>
  <c r="T165" i="13"/>
  <c r="AA165" i="13" s="1"/>
  <c r="F165" i="13"/>
  <c r="M165" i="13" s="1"/>
  <c r="T164" i="13"/>
  <c r="AA164" i="13" s="1"/>
  <c r="F164" i="13"/>
  <c r="M164" i="13" s="1"/>
  <c r="T163" i="13"/>
  <c r="AA163" i="13" s="1"/>
  <c r="F163" i="13"/>
  <c r="M163" i="13" s="1"/>
  <c r="T162" i="13"/>
  <c r="AA162" i="13" s="1"/>
  <c r="F162" i="13"/>
  <c r="M162" i="13" s="1"/>
  <c r="T161" i="13"/>
  <c r="AA161" i="13" s="1"/>
  <c r="F161" i="13"/>
  <c r="M161" i="13" s="1"/>
  <c r="T160" i="13"/>
  <c r="AA160" i="13" s="1"/>
  <c r="F160" i="13"/>
  <c r="M160" i="13" s="1"/>
  <c r="T159" i="13"/>
  <c r="AA159" i="13" s="1"/>
  <c r="F159" i="13"/>
  <c r="M159" i="13" s="1"/>
  <c r="Z158" i="13"/>
  <c r="W158" i="13"/>
  <c r="V158" i="13"/>
  <c r="U158" i="13"/>
  <c r="S158" i="13"/>
  <c r="F158" i="13"/>
  <c r="M158" i="13" s="1"/>
  <c r="T157" i="13"/>
  <c r="AA157" i="13" s="1"/>
  <c r="F157" i="13"/>
  <c r="M157" i="13" s="1"/>
  <c r="T156" i="13"/>
  <c r="AA156" i="13" s="1"/>
  <c r="F156" i="13"/>
  <c r="M156" i="13" s="1"/>
  <c r="T155" i="13"/>
  <c r="AA155" i="13" s="1"/>
  <c r="L155" i="13"/>
  <c r="I155" i="13"/>
  <c r="H155" i="13"/>
  <c r="G155" i="13"/>
  <c r="E155" i="13"/>
  <c r="T154" i="13"/>
  <c r="AA154" i="13" s="1"/>
  <c r="F154" i="13"/>
  <c r="M154" i="13" s="1"/>
  <c r="T153" i="13"/>
  <c r="AA153" i="13" s="1"/>
  <c r="F153" i="13"/>
  <c r="M153" i="13" s="1"/>
  <c r="T152" i="13"/>
  <c r="AA152" i="13" s="1"/>
  <c r="F152" i="13"/>
  <c r="M152" i="13" s="1"/>
  <c r="T151" i="13"/>
  <c r="AA151" i="13" s="1"/>
  <c r="F151" i="13"/>
  <c r="M151" i="13" s="1"/>
  <c r="T150" i="13"/>
  <c r="AA150" i="13" s="1"/>
  <c r="F150" i="13"/>
  <c r="M150" i="13" s="1"/>
  <c r="T149" i="13"/>
  <c r="AA149" i="13" s="1"/>
  <c r="F149" i="13"/>
  <c r="M149" i="13" s="1"/>
  <c r="T148" i="13"/>
  <c r="AA148" i="13" s="1"/>
  <c r="F148" i="13"/>
  <c r="M148" i="13" s="1"/>
  <c r="T147" i="13"/>
  <c r="AA147" i="13" s="1"/>
  <c r="F147" i="13"/>
  <c r="M147" i="13" s="1"/>
  <c r="T146" i="13"/>
  <c r="AA146" i="13" s="1"/>
  <c r="F146" i="13"/>
  <c r="M146" i="13" s="1"/>
  <c r="T145" i="13"/>
  <c r="AA145" i="13" s="1"/>
  <c r="F145" i="13"/>
  <c r="M145" i="13" s="1"/>
  <c r="Z144" i="13"/>
  <c r="W144" i="13"/>
  <c r="V144" i="13"/>
  <c r="U144" i="13"/>
  <c r="S144" i="13"/>
  <c r="F144" i="13"/>
  <c r="M144" i="13" s="1"/>
  <c r="T143" i="13"/>
  <c r="AA143" i="13" s="1"/>
  <c r="F143" i="13"/>
  <c r="M143" i="13" s="1"/>
  <c r="T142" i="13"/>
  <c r="AA142" i="13" s="1"/>
  <c r="F142" i="13"/>
  <c r="M142" i="13" s="1"/>
  <c r="T141" i="13"/>
  <c r="AA141" i="13" s="1"/>
  <c r="F141" i="13"/>
  <c r="M141" i="13" s="1"/>
  <c r="T140" i="13"/>
  <c r="AA140" i="13" s="1"/>
  <c r="F140" i="13"/>
  <c r="M140" i="13" s="1"/>
  <c r="T139" i="13"/>
  <c r="AA139" i="13" s="1"/>
  <c r="F139" i="13"/>
  <c r="M139" i="13" s="1"/>
  <c r="T138" i="13"/>
  <c r="AA138" i="13" s="1"/>
  <c r="F138" i="13"/>
  <c r="M138" i="13" s="1"/>
  <c r="T137" i="13"/>
  <c r="AA137" i="13" s="1"/>
  <c r="F137" i="13"/>
  <c r="M137" i="13" s="1"/>
  <c r="T136" i="13"/>
  <c r="AA136" i="13" s="1"/>
  <c r="F136" i="13"/>
  <c r="M136" i="13" s="1"/>
  <c r="T135" i="13"/>
  <c r="AA135" i="13" s="1"/>
  <c r="F135" i="13"/>
  <c r="M135" i="13" s="1"/>
  <c r="T134" i="13"/>
  <c r="AA134" i="13" s="1"/>
  <c r="F134" i="13"/>
  <c r="M134" i="13" s="1"/>
  <c r="T133" i="13"/>
  <c r="AA133" i="13" s="1"/>
  <c r="F133" i="13"/>
  <c r="M133" i="13" s="1"/>
  <c r="T132" i="13"/>
  <c r="AA132" i="13" s="1"/>
  <c r="F132" i="13"/>
  <c r="M132" i="13" s="1"/>
  <c r="T131" i="13"/>
  <c r="AA131" i="13" s="1"/>
  <c r="L131" i="13"/>
  <c r="I131" i="13"/>
  <c r="H131" i="13"/>
  <c r="G131" i="13"/>
  <c r="E131" i="13"/>
  <c r="T130" i="13"/>
  <c r="AA130" i="13" s="1"/>
  <c r="F130" i="13"/>
  <c r="M130" i="13" s="1"/>
  <c r="T129" i="13"/>
  <c r="AA129" i="13" s="1"/>
  <c r="F129" i="13"/>
  <c r="M129" i="13" s="1"/>
  <c r="T128" i="13"/>
  <c r="AA128" i="13" s="1"/>
  <c r="F128" i="13"/>
  <c r="M128" i="13" s="1"/>
  <c r="T127" i="13"/>
  <c r="AA127" i="13" s="1"/>
  <c r="F127" i="13"/>
  <c r="M127" i="13" s="1"/>
  <c r="T126" i="13"/>
  <c r="AA126" i="13" s="1"/>
  <c r="F126" i="13"/>
  <c r="M126" i="13" s="1"/>
  <c r="T125" i="13"/>
  <c r="AA125" i="13" s="1"/>
  <c r="F125" i="13"/>
  <c r="M125" i="13" s="1"/>
  <c r="T124" i="13"/>
  <c r="AA124" i="13" s="1"/>
  <c r="F124" i="13"/>
  <c r="M124" i="13" s="1"/>
  <c r="Z123" i="13"/>
  <c r="W123" i="13"/>
  <c r="V123" i="13"/>
  <c r="U123" i="13"/>
  <c r="S123" i="13"/>
  <c r="F123" i="13"/>
  <c r="M123" i="13" s="1"/>
  <c r="T122" i="13"/>
  <c r="AA122" i="13" s="1"/>
  <c r="L122" i="13"/>
  <c r="I122" i="13"/>
  <c r="H122" i="13"/>
  <c r="G122" i="13"/>
  <c r="E122" i="13"/>
  <c r="T121" i="13"/>
  <c r="AA121" i="13" s="1"/>
  <c r="F121" i="13"/>
  <c r="M121" i="13" s="1"/>
  <c r="T120" i="13"/>
  <c r="AA120" i="13" s="1"/>
  <c r="F120" i="13"/>
  <c r="M120" i="13" s="1"/>
  <c r="T119" i="13"/>
  <c r="AA119" i="13" s="1"/>
  <c r="F119" i="13"/>
  <c r="M119" i="13" s="1"/>
  <c r="T118" i="13"/>
  <c r="AA118" i="13" s="1"/>
  <c r="F118" i="13"/>
  <c r="M118" i="13" s="1"/>
  <c r="T117" i="13"/>
  <c r="AA117" i="13" s="1"/>
  <c r="F117" i="13"/>
  <c r="M117" i="13" s="1"/>
  <c r="T116" i="13"/>
  <c r="AA116" i="13" s="1"/>
  <c r="F116" i="13"/>
  <c r="M116" i="13" s="1"/>
  <c r="T115" i="13"/>
  <c r="AA115" i="13" s="1"/>
  <c r="F115" i="13"/>
  <c r="M115" i="13" s="1"/>
  <c r="T114" i="13"/>
  <c r="AA114" i="13" s="1"/>
  <c r="F114" i="13"/>
  <c r="M114" i="13" s="1"/>
  <c r="T113" i="13"/>
  <c r="AA113" i="13" s="1"/>
  <c r="F113" i="13"/>
  <c r="M113" i="13" s="1"/>
  <c r="T112" i="13"/>
  <c r="AA112" i="13" s="1"/>
  <c r="F112" i="13"/>
  <c r="M112" i="13" s="1"/>
  <c r="T111" i="13"/>
  <c r="AA111" i="13" s="1"/>
  <c r="F111" i="13"/>
  <c r="M111" i="13" s="1"/>
  <c r="T110" i="13"/>
  <c r="AA110" i="13" s="1"/>
  <c r="F110" i="13"/>
  <c r="M110" i="13" s="1"/>
  <c r="T109" i="13"/>
  <c r="AA109" i="13" s="1"/>
  <c r="F109" i="13"/>
  <c r="M109" i="13" s="1"/>
  <c r="T108" i="13"/>
  <c r="AA108" i="13" s="1"/>
  <c r="F108" i="13"/>
  <c r="M108" i="13" s="1"/>
  <c r="T107" i="13"/>
  <c r="AA107" i="13" s="1"/>
  <c r="F107" i="13"/>
  <c r="M107" i="13" s="1"/>
  <c r="Z106" i="13"/>
  <c r="W106" i="13"/>
  <c r="V106" i="13"/>
  <c r="U106" i="13"/>
  <c r="S106" i="13"/>
  <c r="F106" i="13"/>
  <c r="M106" i="13" s="1"/>
  <c r="T105" i="13"/>
  <c r="AA105" i="13" s="1"/>
  <c r="F105" i="13"/>
  <c r="M105" i="13" s="1"/>
  <c r="T104" i="13"/>
  <c r="AA104" i="13" s="1"/>
  <c r="F104" i="13"/>
  <c r="M104" i="13" s="1"/>
  <c r="T103" i="13"/>
  <c r="AA103" i="13" s="1"/>
  <c r="F103" i="13"/>
  <c r="M103" i="13" s="1"/>
  <c r="T102" i="13"/>
  <c r="AA102" i="13" s="1"/>
  <c r="F102" i="13"/>
  <c r="M102" i="13" s="1"/>
  <c r="T101" i="13"/>
  <c r="AA101" i="13" s="1"/>
  <c r="L101" i="13"/>
  <c r="I101" i="13"/>
  <c r="H101" i="13"/>
  <c r="G101" i="13"/>
  <c r="E101" i="13"/>
  <c r="T100" i="13"/>
  <c r="AA100" i="13" s="1"/>
  <c r="F100" i="13"/>
  <c r="M100" i="13" s="1"/>
  <c r="T99" i="13"/>
  <c r="AA99" i="13" s="1"/>
  <c r="F99" i="13"/>
  <c r="M99" i="13" s="1"/>
  <c r="T98" i="13"/>
  <c r="AA98" i="13" s="1"/>
  <c r="F98" i="13"/>
  <c r="M98" i="13" s="1"/>
  <c r="T97" i="13"/>
  <c r="AA97" i="13" s="1"/>
  <c r="F97" i="13"/>
  <c r="M97" i="13" s="1"/>
  <c r="T96" i="13"/>
  <c r="AA96" i="13" s="1"/>
  <c r="F96" i="13"/>
  <c r="M96" i="13" s="1"/>
  <c r="T95" i="13"/>
  <c r="AA95" i="13" s="1"/>
  <c r="F95" i="13"/>
  <c r="M95" i="13" s="1"/>
  <c r="T94" i="13"/>
  <c r="AA94" i="13" s="1"/>
  <c r="F94" i="13"/>
  <c r="M94" i="13" s="1"/>
  <c r="T93" i="13"/>
  <c r="AA93" i="13" s="1"/>
  <c r="F93" i="13"/>
  <c r="M93" i="13" s="1"/>
  <c r="T92" i="13"/>
  <c r="AA92" i="13" s="1"/>
  <c r="F92" i="13"/>
  <c r="M92" i="13" s="1"/>
  <c r="T91" i="13"/>
  <c r="AA91" i="13" s="1"/>
  <c r="F91" i="13"/>
  <c r="M91" i="13" s="1"/>
  <c r="T90" i="13"/>
  <c r="AA90" i="13" s="1"/>
  <c r="F90" i="13"/>
  <c r="M90" i="13" s="1"/>
  <c r="T89" i="13"/>
  <c r="AA89" i="13" s="1"/>
  <c r="F89" i="13"/>
  <c r="M89" i="13" s="1"/>
  <c r="T88" i="13"/>
  <c r="AA88" i="13" s="1"/>
  <c r="F88" i="13"/>
  <c r="M88" i="13" s="1"/>
  <c r="T87" i="13"/>
  <c r="AA87" i="13" s="1"/>
  <c r="F87" i="13"/>
  <c r="M87" i="13" s="1"/>
  <c r="T86" i="13"/>
  <c r="AA86" i="13" s="1"/>
  <c r="F86" i="13"/>
  <c r="M86" i="13" s="1"/>
  <c r="T85" i="13"/>
  <c r="AA85" i="13" s="1"/>
  <c r="F85" i="13"/>
  <c r="M85" i="13" s="1"/>
  <c r="Z84" i="13"/>
  <c r="W84" i="13"/>
  <c r="V84" i="13"/>
  <c r="U84" i="13"/>
  <c r="S84" i="13"/>
  <c r="F84" i="13"/>
  <c r="M84" i="13" s="1"/>
  <c r="T83" i="13"/>
  <c r="AA83" i="13" s="1"/>
  <c r="F83" i="13"/>
  <c r="M83" i="13" s="1"/>
  <c r="T82" i="13"/>
  <c r="AA82" i="13" s="1"/>
  <c r="F82" i="13"/>
  <c r="M82" i="13" s="1"/>
  <c r="T81" i="13"/>
  <c r="AA81" i="13" s="1"/>
  <c r="F81" i="13"/>
  <c r="M81" i="13" s="1"/>
  <c r="T80" i="13"/>
  <c r="AA80" i="13" s="1"/>
  <c r="F80" i="13"/>
  <c r="M80" i="13" s="1"/>
  <c r="T79" i="13"/>
  <c r="AA79" i="13" s="1"/>
  <c r="L79" i="13"/>
  <c r="I79" i="13"/>
  <c r="H79" i="13"/>
  <c r="G79" i="13"/>
  <c r="E79" i="13"/>
  <c r="T78" i="13"/>
  <c r="AA78" i="13" s="1"/>
  <c r="F78" i="13"/>
  <c r="M78" i="13" s="1"/>
  <c r="T77" i="13"/>
  <c r="AA77" i="13" s="1"/>
  <c r="F77" i="13"/>
  <c r="M77" i="13" s="1"/>
  <c r="T76" i="13"/>
  <c r="AA76" i="13" s="1"/>
  <c r="F76" i="13"/>
  <c r="M76" i="13" s="1"/>
  <c r="T75" i="13"/>
  <c r="AA75" i="13" s="1"/>
  <c r="F75" i="13"/>
  <c r="M75" i="13" s="1"/>
  <c r="T74" i="13"/>
  <c r="AA74" i="13" s="1"/>
  <c r="F74" i="13"/>
  <c r="M74" i="13" s="1"/>
  <c r="T73" i="13"/>
  <c r="AA73" i="13" s="1"/>
  <c r="F73" i="13"/>
  <c r="M73" i="13" s="1"/>
  <c r="T72" i="13"/>
  <c r="AA72" i="13" s="1"/>
  <c r="F72" i="13"/>
  <c r="M72" i="13" s="1"/>
  <c r="T71" i="13"/>
  <c r="AA71" i="13" s="1"/>
  <c r="F71" i="13"/>
  <c r="M71" i="13" s="1"/>
  <c r="T70" i="13"/>
  <c r="AA70" i="13" s="1"/>
  <c r="F70" i="13"/>
  <c r="M70" i="13" s="1"/>
  <c r="T69" i="13"/>
  <c r="AA69" i="13" s="1"/>
  <c r="F69" i="13"/>
  <c r="M69" i="13" s="1"/>
  <c r="T68" i="13"/>
  <c r="AA68" i="13" s="1"/>
  <c r="F68" i="13"/>
  <c r="M68" i="13" s="1"/>
  <c r="T67" i="13"/>
  <c r="AA67" i="13" s="1"/>
  <c r="F67" i="13"/>
  <c r="M67" i="13" s="1"/>
  <c r="T66" i="13"/>
  <c r="AA66" i="13" s="1"/>
  <c r="F66" i="13"/>
  <c r="M66" i="13" s="1"/>
  <c r="T65" i="13"/>
  <c r="AA65" i="13" s="1"/>
  <c r="F65" i="13"/>
  <c r="M65" i="13" s="1"/>
  <c r="T64" i="13"/>
  <c r="AA64" i="13" s="1"/>
  <c r="F64" i="13"/>
  <c r="M64" i="13" s="1"/>
  <c r="T63" i="13"/>
  <c r="AA63" i="13" s="1"/>
  <c r="F63" i="13"/>
  <c r="M63" i="13" s="1"/>
  <c r="Z62" i="13"/>
  <c r="W62" i="13"/>
  <c r="V62" i="13"/>
  <c r="U62" i="13"/>
  <c r="S62" i="13"/>
  <c r="F62" i="13"/>
  <c r="M62" i="13" s="1"/>
  <c r="T61" i="13"/>
  <c r="AA61" i="13" s="1"/>
  <c r="F61" i="13"/>
  <c r="M61" i="13" s="1"/>
  <c r="T60" i="13"/>
  <c r="AA60" i="13" s="1"/>
  <c r="F60" i="13"/>
  <c r="M60" i="13" s="1"/>
  <c r="T59" i="13"/>
  <c r="AA59" i="13" s="1"/>
  <c r="F59" i="13"/>
  <c r="M59" i="13" s="1"/>
  <c r="T58" i="13"/>
  <c r="AA58" i="13" s="1"/>
  <c r="F58" i="13"/>
  <c r="M58" i="13" s="1"/>
  <c r="T57" i="13"/>
  <c r="AA57" i="13" s="1"/>
  <c r="F57" i="13"/>
  <c r="M57" i="13" s="1"/>
  <c r="T56" i="13"/>
  <c r="AA56" i="13" s="1"/>
  <c r="F56" i="13"/>
  <c r="M56" i="13" s="1"/>
  <c r="T55" i="13"/>
  <c r="AA55" i="13" s="1"/>
  <c r="F55" i="13"/>
  <c r="M55" i="13" s="1"/>
  <c r="T54" i="13"/>
  <c r="AA54" i="13" s="1"/>
  <c r="F54" i="13"/>
  <c r="M54" i="13" s="1"/>
  <c r="T53" i="13"/>
  <c r="AA53" i="13" s="1"/>
  <c r="F53" i="13"/>
  <c r="M53" i="13" s="1"/>
  <c r="T52" i="13"/>
  <c r="AA52" i="13" s="1"/>
  <c r="F52" i="13"/>
  <c r="M52" i="13" s="1"/>
  <c r="T51" i="13"/>
  <c r="AA51" i="13" s="1"/>
  <c r="F51" i="13"/>
  <c r="M51" i="13" s="1"/>
  <c r="T50" i="13"/>
  <c r="AA50" i="13" s="1"/>
  <c r="F50" i="13"/>
  <c r="M50" i="13" s="1"/>
  <c r="T49" i="13"/>
  <c r="AA49" i="13" s="1"/>
  <c r="F49" i="13"/>
  <c r="M49" i="13" s="1"/>
  <c r="T48" i="13"/>
  <c r="AA48" i="13" s="1"/>
  <c r="F48" i="13"/>
  <c r="M48" i="13" s="1"/>
  <c r="T47" i="13"/>
  <c r="AA47" i="13" s="1"/>
  <c r="L47" i="13"/>
  <c r="I47" i="13"/>
  <c r="H47" i="13"/>
  <c r="G47" i="13"/>
  <c r="E47" i="13"/>
  <c r="T46" i="13"/>
  <c r="AA46" i="13" s="1"/>
  <c r="F46" i="13"/>
  <c r="M46" i="13" s="1"/>
  <c r="T45" i="13"/>
  <c r="AA45" i="13" s="1"/>
  <c r="F45" i="13"/>
  <c r="M45" i="13" s="1"/>
  <c r="T44" i="13"/>
  <c r="AA44" i="13" s="1"/>
  <c r="F44" i="13"/>
  <c r="M44" i="13" s="1"/>
  <c r="T43" i="13"/>
  <c r="AA43" i="13" s="1"/>
  <c r="F43" i="13"/>
  <c r="M43" i="13" s="1"/>
  <c r="T42" i="13"/>
  <c r="AA42" i="13" s="1"/>
  <c r="F42" i="13"/>
  <c r="M42" i="13" s="1"/>
  <c r="T41" i="13"/>
  <c r="AA41" i="13" s="1"/>
  <c r="F41" i="13"/>
  <c r="M41" i="13" s="1"/>
  <c r="T40" i="13"/>
  <c r="AA40" i="13" s="1"/>
  <c r="F40" i="13"/>
  <c r="M40" i="13" s="1"/>
  <c r="T39" i="13"/>
  <c r="AA39" i="13" s="1"/>
  <c r="F39" i="13"/>
  <c r="M39" i="13" s="1"/>
  <c r="T38" i="13"/>
  <c r="AA38" i="13" s="1"/>
  <c r="F38" i="13"/>
  <c r="M38" i="13" s="1"/>
  <c r="T37" i="13"/>
  <c r="AA37" i="13" s="1"/>
  <c r="F37" i="13"/>
  <c r="M37" i="13" s="1"/>
  <c r="T36" i="13"/>
  <c r="AA36" i="13" s="1"/>
  <c r="F36" i="13"/>
  <c r="M36" i="13" s="1"/>
  <c r="T35" i="13"/>
  <c r="AA35" i="13" s="1"/>
  <c r="F35" i="13"/>
  <c r="M35" i="13" s="1"/>
  <c r="T34" i="13"/>
  <c r="AA34" i="13" s="1"/>
  <c r="F34" i="13"/>
  <c r="M34" i="13" s="1"/>
  <c r="T33" i="13"/>
  <c r="AA33" i="13" s="1"/>
  <c r="F33" i="13"/>
  <c r="M33" i="13" s="1"/>
  <c r="T32" i="13"/>
  <c r="AA32" i="13" s="1"/>
  <c r="F32" i="13"/>
  <c r="M32" i="13" s="1"/>
  <c r="T31" i="13"/>
  <c r="AA31" i="13" s="1"/>
  <c r="F31" i="13"/>
  <c r="M31" i="13" s="1"/>
  <c r="T30" i="13"/>
  <c r="AA30" i="13" s="1"/>
  <c r="F30" i="13"/>
  <c r="M30" i="13" s="1"/>
  <c r="T29" i="13"/>
  <c r="AA29" i="13" s="1"/>
  <c r="F29" i="13"/>
  <c r="M29" i="13" s="1"/>
  <c r="T28" i="13"/>
  <c r="AA28" i="13" s="1"/>
  <c r="F28" i="13"/>
  <c r="M28" i="13" s="1"/>
  <c r="Z27" i="13"/>
  <c r="W27" i="13"/>
  <c r="V27" i="13"/>
  <c r="U27" i="13"/>
  <c r="T27" i="13"/>
  <c r="S27" i="13"/>
  <c r="F27" i="13"/>
  <c r="M27" i="13" s="1"/>
  <c r="T26" i="13"/>
  <c r="AA26" i="13" s="1"/>
  <c r="F26" i="13"/>
  <c r="M26" i="13" s="1"/>
  <c r="T25" i="13"/>
  <c r="AA25" i="13" s="1"/>
  <c r="L25" i="13"/>
  <c r="I25" i="13"/>
  <c r="H25" i="13"/>
  <c r="G25" i="13"/>
  <c r="T24" i="13"/>
  <c r="AA24" i="13" s="1"/>
  <c r="F24" i="13"/>
  <c r="M24" i="13" s="1"/>
  <c r="T23" i="13"/>
  <c r="AA23" i="13" s="1"/>
  <c r="F23" i="13"/>
  <c r="M23" i="13" s="1"/>
  <c r="T22" i="13"/>
  <c r="AA22" i="13" s="1"/>
  <c r="F22" i="13"/>
  <c r="M22" i="13" s="1"/>
  <c r="T21" i="13"/>
  <c r="AA21" i="13" s="1"/>
  <c r="F21" i="13"/>
  <c r="M21" i="13" s="1"/>
  <c r="T20" i="13"/>
  <c r="AA20" i="13" s="1"/>
  <c r="F20" i="13"/>
  <c r="M20" i="13" s="1"/>
  <c r="T19" i="13"/>
  <c r="AA19" i="13" s="1"/>
  <c r="F19" i="13"/>
  <c r="M19" i="13" s="1"/>
  <c r="T18" i="13"/>
  <c r="AA18" i="13" s="1"/>
  <c r="F18" i="13"/>
  <c r="M18" i="13" s="1"/>
  <c r="T17" i="13"/>
  <c r="AA17" i="13" s="1"/>
  <c r="F17" i="13"/>
  <c r="M17" i="13" s="1"/>
  <c r="T16" i="13"/>
  <c r="AA16" i="13" s="1"/>
  <c r="F16" i="13"/>
  <c r="M16" i="13" s="1"/>
  <c r="T15" i="13"/>
  <c r="AA15" i="13" s="1"/>
  <c r="F15" i="13"/>
  <c r="M15" i="13" s="1"/>
  <c r="T14" i="13"/>
  <c r="AA14" i="13" s="1"/>
  <c r="F14" i="13"/>
  <c r="M14" i="13" s="1"/>
  <c r="T13" i="13"/>
  <c r="AA13" i="13" s="1"/>
  <c r="F13" i="13"/>
  <c r="M13" i="13" s="1"/>
  <c r="T12" i="13"/>
  <c r="AA12" i="13" s="1"/>
  <c r="F12" i="13"/>
  <c r="M12" i="13" s="1"/>
  <c r="T11" i="13"/>
  <c r="AA11" i="13" s="1"/>
  <c r="F11" i="13"/>
  <c r="M11" i="13" s="1"/>
  <c r="T10" i="13"/>
  <c r="AA10" i="13" s="1"/>
  <c r="F10" i="13"/>
  <c r="M10" i="13" s="1"/>
  <c r="T9" i="13"/>
  <c r="AA9" i="13" s="1"/>
  <c r="F9" i="13"/>
  <c r="M9" i="13" s="1"/>
  <c r="T8" i="13"/>
  <c r="AA8" i="13" s="1"/>
  <c r="F8" i="13"/>
  <c r="M8" i="13" s="1"/>
  <c r="Q46" i="1"/>
  <c r="P46" i="1"/>
  <c r="L46" i="1"/>
  <c r="K46" i="1"/>
  <c r="I46" i="1"/>
  <c r="H46" i="1"/>
  <c r="G46" i="1"/>
  <c r="E46" i="1"/>
  <c r="D46" i="1"/>
  <c r="R45" i="1"/>
  <c r="F45" i="1"/>
  <c r="S45" i="1" s="1"/>
  <c r="R44" i="1"/>
  <c r="F44" i="1"/>
  <c r="S44" i="1" s="1"/>
  <c r="R43" i="1"/>
  <c r="F43" i="1"/>
  <c r="J43" i="1" s="1"/>
  <c r="R42" i="1"/>
  <c r="F42" i="1"/>
  <c r="S42" i="1" s="1"/>
  <c r="R41" i="1"/>
  <c r="F41" i="1"/>
  <c r="S41" i="1" s="1"/>
  <c r="R40" i="1"/>
  <c r="F40" i="1"/>
  <c r="S40" i="1" s="1"/>
  <c r="R39" i="1"/>
  <c r="F39" i="1"/>
  <c r="J39" i="1" s="1"/>
  <c r="R38" i="1"/>
  <c r="F38" i="1"/>
  <c r="J38" i="1" s="1"/>
  <c r="R37" i="1"/>
  <c r="F37" i="1"/>
  <c r="S37" i="1" s="1"/>
  <c r="R36" i="1"/>
  <c r="F36" i="1"/>
  <c r="S36" i="1" s="1"/>
  <c r="R35" i="1"/>
  <c r="F35" i="1"/>
  <c r="J35" i="1" s="1"/>
  <c r="R34" i="1"/>
  <c r="F34" i="1"/>
  <c r="S34" i="1" s="1"/>
  <c r="R33" i="1"/>
  <c r="F33" i="1"/>
  <c r="S33" i="1" s="1"/>
  <c r="R32" i="1"/>
  <c r="F32" i="1"/>
  <c r="J32" i="1" s="1"/>
  <c r="R31" i="1"/>
  <c r="F31" i="1"/>
  <c r="J31" i="1" s="1"/>
  <c r="R30" i="1"/>
  <c r="F30" i="1"/>
  <c r="J30" i="1" s="1"/>
  <c r="R29" i="1"/>
  <c r="F29" i="1"/>
  <c r="S29" i="1" s="1"/>
  <c r="R28" i="1"/>
  <c r="F28" i="1"/>
  <c r="S28" i="1" s="1"/>
  <c r="R27" i="1"/>
  <c r="F27" i="1"/>
  <c r="J27" i="1" s="1"/>
  <c r="R26" i="1"/>
  <c r="F26" i="1"/>
  <c r="S26" i="1" s="1"/>
  <c r="R25" i="1"/>
  <c r="F25" i="1"/>
  <c r="S25" i="1" s="1"/>
  <c r="R24" i="1"/>
  <c r="F24" i="1"/>
  <c r="S24" i="1" s="1"/>
  <c r="R23" i="1"/>
  <c r="F23" i="1"/>
  <c r="J23" i="1" s="1"/>
  <c r="R22" i="1"/>
  <c r="F22" i="1"/>
  <c r="J22" i="1" s="1"/>
  <c r="R21" i="1"/>
  <c r="F21" i="1"/>
  <c r="J21" i="1" s="1"/>
  <c r="R20" i="1"/>
  <c r="F20" i="1"/>
  <c r="S20" i="1" s="1"/>
  <c r="R19" i="1"/>
  <c r="F19" i="1"/>
  <c r="J19" i="1" s="1"/>
  <c r="R18" i="1"/>
  <c r="F18" i="1"/>
  <c r="S18" i="1" s="1"/>
  <c r="R17" i="1"/>
  <c r="F17" i="1"/>
  <c r="S17" i="1" s="1"/>
  <c r="R16" i="1"/>
  <c r="F16" i="1"/>
  <c r="S16" i="1" s="1"/>
  <c r="R15" i="1"/>
  <c r="F15" i="1"/>
  <c r="J15" i="1" s="1"/>
  <c r="R14" i="1"/>
  <c r="F14" i="1"/>
  <c r="J14" i="1" s="1"/>
  <c r="R13" i="1"/>
  <c r="F13" i="1"/>
  <c r="S13" i="1" s="1"/>
  <c r="R12" i="1"/>
  <c r="F12" i="1"/>
  <c r="S12" i="1" s="1"/>
  <c r="R11" i="1"/>
  <c r="F11" i="1"/>
  <c r="J11" i="1" s="1"/>
  <c r="R10" i="1"/>
  <c r="F10" i="1"/>
  <c r="T21" i="1" l="1"/>
  <c r="T14" i="1"/>
  <c r="T22" i="1"/>
  <c r="T30" i="1"/>
  <c r="T38" i="1"/>
  <c r="T11" i="1"/>
  <c r="T15" i="1"/>
  <c r="T19" i="1"/>
  <c r="T23" i="1"/>
  <c r="T27" i="1"/>
  <c r="T31" i="1"/>
  <c r="T35" i="1"/>
  <c r="T39" i="1"/>
  <c r="T43" i="1"/>
  <c r="J10" i="1"/>
  <c r="T10" i="1" s="1"/>
  <c r="S10" i="1"/>
  <c r="T32" i="1"/>
  <c r="AA27" i="13"/>
  <c r="T255" i="13"/>
  <c r="AA255" i="13" s="1"/>
  <c r="T84" i="13"/>
  <c r="AA84" i="13" s="1"/>
  <c r="S35" i="1"/>
  <c r="S23" i="1"/>
  <c r="S15" i="1"/>
  <c r="J33" i="1"/>
  <c r="T33" i="1" s="1"/>
  <c r="J40" i="1"/>
  <c r="T40" i="1" s="1"/>
  <c r="J16" i="1"/>
  <c r="T16" i="1" s="1"/>
  <c r="S30" i="1"/>
  <c r="J24" i="1"/>
  <c r="T24" i="1" s="1"/>
  <c r="S32" i="1"/>
  <c r="S38" i="1"/>
  <c r="S43" i="1"/>
  <c r="F47" i="13"/>
  <c r="M47" i="13" s="1"/>
  <c r="T158" i="13"/>
  <c r="AA158" i="13" s="1"/>
  <c r="T412" i="13"/>
  <c r="AA412" i="13" s="1"/>
  <c r="J41" i="1"/>
  <c r="T41" i="1" s="1"/>
  <c r="F131" i="13"/>
  <c r="M131" i="13" s="1"/>
  <c r="T224" i="13"/>
  <c r="AA224" i="13" s="1"/>
  <c r="F261" i="13"/>
  <c r="M261" i="13" s="1"/>
  <c r="S22" i="1"/>
  <c r="S27" i="1"/>
  <c r="F25" i="13"/>
  <c r="M25" i="13" s="1"/>
  <c r="F46" i="1"/>
  <c r="R46" i="1"/>
  <c r="S39" i="1"/>
  <c r="F101" i="13"/>
  <c r="M101" i="13" s="1"/>
  <c r="F242" i="13"/>
  <c r="M242" i="13" s="1"/>
  <c r="F414" i="13"/>
  <c r="M414" i="13" s="1"/>
  <c r="T106" i="13"/>
  <c r="AA106" i="13" s="1"/>
  <c r="S14" i="1"/>
  <c r="S19" i="1"/>
  <c r="J25" i="1"/>
  <c r="T25" i="1" s="1"/>
  <c r="S11" i="1"/>
  <c r="J17" i="1"/>
  <c r="T17" i="1" s="1"/>
  <c r="S31" i="1"/>
  <c r="T144" i="13"/>
  <c r="AA144" i="13" s="1"/>
  <c r="F122" i="13"/>
  <c r="M122" i="13" s="1"/>
  <c r="T184" i="13"/>
  <c r="AA184" i="13" s="1"/>
  <c r="T205" i="13"/>
  <c r="AA205" i="13" s="1"/>
  <c r="F183" i="13"/>
  <c r="M183" i="13" s="1"/>
  <c r="T123" i="13"/>
  <c r="AA123" i="13" s="1"/>
  <c r="F278" i="13"/>
  <c r="M278" i="13" s="1"/>
  <c r="T372" i="13"/>
  <c r="AA372" i="13" s="1"/>
  <c r="F388" i="13"/>
  <c r="M388" i="13" s="1"/>
  <c r="T405" i="13"/>
  <c r="AA405" i="13" s="1"/>
  <c r="F155" i="13"/>
  <c r="M155" i="13" s="1"/>
  <c r="T355" i="13"/>
  <c r="AA355" i="13" s="1"/>
  <c r="F79" i="13"/>
  <c r="M79" i="13" s="1"/>
  <c r="F202" i="13"/>
  <c r="M202" i="13" s="1"/>
  <c r="T331" i="13"/>
  <c r="AA331" i="13" s="1"/>
  <c r="T390" i="13"/>
  <c r="AA390" i="13" s="1"/>
  <c r="T289" i="13"/>
  <c r="AA289" i="13" s="1"/>
  <c r="F296" i="13"/>
  <c r="M296" i="13" s="1"/>
  <c r="T307" i="13"/>
  <c r="AA307" i="13" s="1"/>
  <c r="F336" i="13"/>
  <c r="M336" i="13" s="1"/>
  <c r="T62" i="13"/>
  <c r="AA62" i="13" s="1"/>
  <c r="F228" i="13"/>
  <c r="M228" i="13" s="1"/>
  <c r="F364" i="13"/>
  <c r="M364" i="13" s="1"/>
  <c r="F308" i="13"/>
  <c r="M308" i="13" s="1"/>
  <c r="J29" i="1"/>
  <c r="T29" i="1" s="1"/>
  <c r="J18" i="1"/>
  <c r="T18" i="1" s="1"/>
  <c r="J26" i="1"/>
  <c r="T26" i="1" s="1"/>
  <c r="J34" i="1"/>
  <c r="T34" i="1" s="1"/>
  <c r="J42" i="1"/>
  <c r="T42" i="1" s="1"/>
  <c r="J13" i="1"/>
  <c r="T13" i="1" s="1"/>
  <c r="J37" i="1"/>
  <c r="T37" i="1" s="1"/>
  <c r="J45" i="1"/>
  <c r="T45" i="1" s="1"/>
  <c r="S21" i="1"/>
  <c r="J12" i="1"/>
  <c r="T12" i="1" s="1"/>
  <c r="J20" i="1"/>
  <c r="T20" i="1" s="1"/>
  <c r="J28" i="1"/>
  <c r="T28" i="1" s="1"/>
  <c r="J36" i="1"/>
  <c r="T36" i="1" s="1"/>
  <c r="J44" i="1"/>
  <c r="T44" i="1" s="1"/>
  <c r="S46" i="1" l="1"/>
  <c r="J46" i="1"/>
  <c r="T46" i="1"/>
  <c r="F30" i="4"/>
  <c r="G30" i="4"/>
  <c r="D8" i="4"/>
  <c r="G8" i="4" s="1"/>
  <c r="D7" i="4"/>
  <c r="G7" i="4" s="1"/>
  <c r="G14" i="4"/>
  <c r="C19" i="4"/>
  <c r="G18" i="4"/>
  <c r="G17" i="4"/>
  <c r="G16" i="4"/>
  <c r="G15" i="4"/>
  <c r="G13" i="4"/>
  <c r="G12" i="4"/>
  <c r="G11" i="4"/>
  <c r="G10" i="4"/>
  <c r="G9" i="4"/>
  <c r="G6" i="4"/>
  <c r="F19" i="4"/>
  <c r="E19" i="4"/>
  <c r="I25" i="4"/>
  <c r="D30" i="4"/>
  <c r="C30" i="4"/>
  <c r="H30" i="4"/>
  <c r="E29" i="4"/>
  <c r="I29" i="4" s="1"/>
  <c r="E28" i="4"/>
  <c r="I28" i="4" s="1"/>
  <c r="E27" i="4"/>
  <c r="I27" i="4" s="1"/>
  <c r="E26" i="4"/>
  <c r="I26" i="4" s="1"/>
  <c r="D19" i="4" l="1"/>
  <c r="I30" i="4"/>
  <c r="G19" i="4"/>
  <c r="E30" i="4"/>
  <c r="F5" i="8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B15" i="8" l="1"/>
  <c r="C5" i="8"/>
  <c r="B14" i="8"/>
  <c r="B13" i="8"/>
  <c r="B8" i="8"/>
  <c r="B19" i="8"/>
  <c r="B12" i="8"/>
  <c r="B16" i="8"/>
  <c r="B10" i="8"/>
  <c r="B17" i="8"/>
  <c r="B18" i="8"/>
  <c r="F6" i="8"/>
  <c r="B9" i="8"/>
  <c r="B6" i="8" l="1"/>
</calcChain>
</file>

<file path=xl/sharedStrings.xml><?xml version="1.0" encoding="utf-8"?>
<sst xmlns="http://schemas.openxmlformats.org/spreadsheetml/2006/main" count="1100" uniqueCount="935">
  <si>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</si>
  <si>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</si>
  <si>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</si>
  <si>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</si>
  <si>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</si>
  <si>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</si>
  <si>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</si>
  <si>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</si>
  <si>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</si>
  <si>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</si>
  <si>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</si>
  <si>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</si>
  <si>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</si>
  <si>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</si>
  <si>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</si>
  <si>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</si>
  <si>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</si>
  <si>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Statutory</t>
  </si>
  <si>
    <t>Total (States/LGCs)</t>
  </si>
  <si>
    <t>Total</t>
  </si>
  <si>
    <t>13% Derivation Fund</t>
  </si>
  <si>
    <t>FGN (CRF Account)</t>
  </si>
  <si>
    <t>Share of Derivation &amp; Ecology</t>
  </si>
  <si>
    <t>Beneficiaries</t>
  </si>
  <si>
    <t>Table IV</t>
  </si>
  <si>
    <t>Total Allocation</t>
  </si>
  <si>
    <t>FGN (see Table II)</t>
  </si>
  <si>
    <t>Table III</t>
  </si>
  <si>
    <t>Deductions</t>
  </si>
  <si>
    <t>VAT</t>
  </si>
  <si>
    <t>Total Gross Amount</t>
  </si>
  <si>
    <t>State (see Table III)</t>
  </si>
  <si>
    <t>LGCs (see Table IV)</t>
  </si>
  <si>
    <t>……………………………………………………………</t>
  </si>
  <si>
    <t>Abuja. Nigeria.</t>
  </si>
  <si>
    <t>13% Share of Derivation (Net)</t>
  </si>
  <si>
    <t>Exchange Gain Difference</t>
  </si>
  <si>
    <t>Cost of Collection - NCS</t>
  </si>
  <si>
    <t>EXCHANGE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</si>
  <si>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</si>
  <si>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</si>
  <si>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</si>
  <si>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</si>
  <si>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</si>
  <si>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</si>
  <si>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</si>
  <si>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</si>
  <si>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</si>
  <si>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</si>
  <si>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</si>
  <si>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</si>
  <si>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</si>
  <si>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</si>
  <si>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</si>
  <si>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</si>
  <si>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</si>
  <si>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</si>
  <si>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</si>
  <si>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</si>
  <si>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</si>
  <si>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</si>
  <si>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</si>
  <si>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</si>
  <si>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</si>
  <si>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</si>
  <si>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</si>
  <si>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</si>
  <si>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</si>
  <si>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</si>
  <si>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</si>
  <si>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</si>
  <si>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</si>
  <si>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</si>
  <si>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</si>
  <si>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</si>
  <si>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</si>
  <si>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</si>
  <si>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</si>
  <si>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</si>
  <si>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</si>
  <si>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</si>
  <si>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</si>
  <si>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</si>
  <si>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</si>
  <si>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</si>
  <si>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</si>
  <si>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</si>
  <si>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</si>
  <si>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</si>
  <si>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</si>
  <si>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</si>
  <si>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</si>
  <si>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</si>
  <si>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</si>
  <si>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</si>
  <si>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</si>
  <si>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</si>
  <si>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</si>
  <si>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</si>
  <si>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</si>
  <si>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</si>
  <si>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</si>
  <si>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</si>
  <si>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</si>
  <si>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</si>
  <si>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</si>
  <si>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</si>
  <si>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</si>
  <si>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</si>
  <si>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</si>
  <si>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</si>
  <si>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</si>
  <si>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</si>
  <si>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</si>
  <si>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</si>
  <si>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</si>
  <si>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</si>
  <si>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</si>
  <si>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</si>
  <si>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</si>
  <si>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</si>
  <si>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</si>
  <si>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</si>
  <si>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</si>
  <si>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</si>
  <si>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</si>
  <si>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</si>
  <si>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</si>
  <si>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</si>
  <si>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</si>
  <si>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</si>
  <si>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</si>
  <si>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</si>
  <si>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</si>
  <si>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</si>
  <si>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</si>
  <si>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</si>
  <si>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</si>
  <si>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</si>
  <si>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</si>
  <si>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</si>
  <si>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</si>
  <si>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</si>
  <si>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</si>
  <si>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</si>
  <si>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</si>
  <si>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</si>
  <si>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</si>
  <si>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</si>
  <si>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</si>
  <si>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</si>
  <si>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</si>
  <si>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</si>
  <si>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</si>
  <si>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</si>
  <si>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</si>
  <si>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</si>
  <si>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</si>
  <si>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</si>
  <si>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</si>
  <si>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</si>
  <si>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</si>
  <si>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</si>
  <si>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</si>
  <si>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</si>
  <si>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</si>
  <si>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</si>
  <si>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</si>
  <si>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</si>
  <si>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</si>
  <si>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</si>
  <si>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</si>
  <si>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</si>
  <si>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</si>
  <si>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</si>
  <si>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</si>
  <si>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</si>
  <si>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</si>
  <si>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</si>
  <si>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</si>
  <si>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</si>
  <si>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</si>
  <si>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</si>
  <si>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</si>
  <si>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</si>
  <si>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</si>
  <si>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</si>
  <si>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</si>
  <si>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</si>
  <si>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</si>
  <si>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</si>
  <si>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</si>
  <si>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</si>
  <si>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</si>
  <si>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</si>
  <si>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</si>
  <si>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</si>
  <si>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</si>
  <si>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</si>
  <si>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</si>
  <si>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</si>
  <si>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</si>
  <si>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</si>
  <si>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</si>
  <si>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</si>
  <si>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</si>
  <si>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</si>
  <si>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</si>
  <si>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</si>
  <si>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</si>
  <si>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</si>
  <si>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</si>
  <si>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</si>
  <si>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</si>
  <si>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</si>
  <si>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</si>
  <si>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</si>
  <si>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</si>
  <si>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</si>
  <si>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</si>
  <si>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</si>
  <si>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</si>
  <si>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</si>
  <si>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</si>
  <si>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</si>
  <si>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</si>
  <si>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</si>
  <si>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</si>
  <si>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</si>
  <si>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</si>
  <si>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</si>
  <si>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</si>
  <si>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</si>
  <si>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</si>
  <si>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</si>
  <si>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</si>
  <si>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</si>
  <si>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</si>
  <si>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</si>
  <si>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</si>
  <si>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</si>
  <si>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</si>
  <si>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</si>
  <si>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</si>
  <si>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</si>
  <si>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</si>
  <si>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</si>
  <si>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</si>
  <si>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</si>
  <si>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</si>
  <si>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</si>
  <si>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</si>
  <si>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</si>
  <si>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</si>
  <si>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</si>
  <si>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</si>
  <si>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</si>
  <si>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</si>
  <si>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</si>
  <si>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</si>
  <si>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</si>
  <si>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</si>
  <si>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</si>
  <si>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</si>
  <si>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</si>
  <si>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</si>
  <si>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</si>
  <si>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</si>
  <si>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</si>
  <si>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</si>
  <si>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</si>
  <si>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</si>
  <si>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</si>
  <si>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</si>
  <si>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</si>
  <si>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</si>
  <si>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</si>
  <si>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</si>
  <si>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</si>
  <si>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</si>
  <si>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</si>
  <si>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</si>
  <si>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</si>
  <si>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</si>
  <si>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</si>
  <si>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</si>
  <si>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</si>
  <si>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</si>
  <si>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</si>
  <si>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</si>
  <si>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</si>
  <si>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</si>
  <si>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</si>
  <si>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</si>
  <si>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</si>
  <si>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</si>
  <si>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</si>
  <si>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</si>
  <si>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</si>
  <si>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</si>
  <si>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</si>
  <si>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</si>
  <si>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</si>
  <si>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</si>
  <si>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</si>
  <si>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</si>
  <si>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</si>
  <si>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</si>
  <si>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</si>
  <si>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</si>
  <si>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</si>
  <si>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</si>
  <si>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</si>
  <si>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</si>
  <si>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</si>
  <si>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</si>
  <si>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</si>
  <si>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</si>
  <si>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</si>
  <si>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</si>
  <si>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</si>
  <si>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</si>
  <si>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</si>
  <si>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</si>
  <si>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</si>
  <si>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</si>
  <si>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</si>
  <si>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</si>
  <si>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</si>
  <si>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</si>
  <si>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</si>
  <si>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</si>
  <si>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</si>
  <si>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</si>
  <si>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</si>
  <si>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</si>
  <si>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</si>
  <si>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</si>
  <si>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</si>
  <si>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</si>
  <si>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</si>
  <si>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</si>
  <si>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</si>
  <si>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</si>
  <si>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</si>
  <si>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</si>
  <si>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</si>
  <si>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</si>
  <si>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</si>
  <si>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</si>
  <si>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</si>
  <si>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</si>
  <si>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</si>
  <si>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</si>
  <si>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</si>
  <si>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</si>
  <si>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</si>
  <si>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</si>
  <si>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</si>
  <si>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</si>
  <si>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</si>
  <si>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</si>
  <si>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</si>
  <si>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</si>
  <si>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</si>
  <si>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</si>
  <si>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</si>
  <si>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</si>
  <si>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</si>
  <si>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</si>
  <si>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</si>
  <si>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</si>
  <si>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</si>
  <si>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</si>
  <si>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</si>
  <si>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</si>
  <si>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</si>
  <si>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</si>
  <si>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</si>
  <si>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</si>
  <si>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</si>
  <si>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</si>
  <si>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</si>
  <si>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</si>
  <si>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</si>
  <si>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</si>
  <si>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</si>
  <si>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</si>
  <si>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</si>
  <si>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</si>
  <si>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</si>
  <si>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</si>
  <si>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</si>
  <si>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</si>
  <si>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</si>
  <si>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</si>
  <si>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</si>
  <si>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</si>
  <si>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</si>
  <si>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</si>
  <si>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</si>
  <si>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</si>
  <si>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</si>
  <si>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</si>
  <si>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</si>
  <si>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</si>
  <si>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</si>
  <si>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</si>
  <si>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</si>
  <si>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</si>
  <si>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</si>
  <si>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</si>
  <si>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</si>
  <si>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</si>
  <si>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</si>
  <si>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</si>
  <si>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</si>
  <si>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</si>
  <si>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</si>
  <si>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</si>
  <si>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</si>
  <si>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</si>
  <si>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</si>
  <si>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</si>
  <si>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</si>
  <si>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</si>
  <si>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</si>
  <si>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</si>
  <si>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</si>
  <si>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</si>
  <si>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</si>
  <si>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</si>
  <si>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</si>
  <si>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</si>
  <si>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</si>
  <si>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</si>
  <si>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</si>
  <si>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</si>
  <si>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</si>
  <si>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</si>
  <si>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</si>
  <si>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</si>
  <si>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</si>
  <si>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</si>
  <si>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</si>
  <si>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</si>
  <si>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</si>
  <si>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</si>
  <si>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</si>
  <si>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</si>
  <si>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</si>
  <si>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</si>
  <si>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</si>
  <si>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</si>
  <si>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</si>
  <si>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</si>
  <si>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</si>
  <si>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</si>
  <si>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</si>
  <si>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</si>
  <si>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</si>
  <si>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</si>
  <si>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</si>
  <si>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</si>
  <si>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</si>
  <si>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</si>
  <si>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</si>
  <si>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</si>
  <si>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</si>
  <si>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</si>
  <si>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</si>
  <si>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</si>
  <si>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</si>
  <si>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</si>
  <si>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</si>
  <si>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</si>
  <si>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</si>
  <si>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</si>
  <si>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</si>
  <si>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</si>
  <si>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</si>
  <si>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</si>
  <si>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</si>
  <si>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</si>
  <si>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</si>
  <si>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</si>
  <si>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</si>
  <si>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</si>
  <si>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</si>
  <si>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</si>
  <si>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</si>
  <si>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</si>
  <si>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</si>
  <si>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</si>
  <si>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</si>
  <si>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</si>
  <si>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</si>
  <si>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</si>
  <si>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</si>
  <si>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</si>
  <si>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</si>
  <si>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</si>
  <si>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</si>
  <si>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</si>
  <si>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</si>
  <si>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</si>
  <si>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</si>
  <si>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</si>
  <si>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</si>
  <si>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</si>
  <si>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</si>
  <si>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</si>
  <si>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</si>
  <si>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</si>
  <si>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</si>
  <si>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</si>
  <si>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</si>
  <si>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</si>
  <si>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</si>
  <si>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</si>
  <si>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</si>
  <si>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</si>
  <si>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</si>
  <si>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</si>
  <si>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</si>
  <si>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</si>
  <si>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</si>
  <si>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</si>
  <si>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</si>
  <si>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</si>
  <si>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</si>
  <si>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</si>
  <si>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</si>
  <si>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</si>
  <si>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</si>
  <si>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</si>
  <si>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</si>
  <si>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</si>
  <si>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</si>
  <si>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</si>
  <si>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</si>
  <si>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</si>
  <si>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</si>
  <si>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</si>
  <si>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</si>
  <si>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</si>
  <si>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</si>
  <si>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</si>
  <si>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</si>
  <si>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</si>
  <si>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</si>
  <si>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</si>
  <si>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</si>
  <si>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</si>
  <si>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</si>
  <si>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</si>
  <si>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</si>
  <si>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</si>
  <si>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</si>
  <si>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</si>
  <si>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</si>
  <si>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</si>
  <si>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</si>
  <si>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</si>
  <si>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</si>
  <si>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</si>
  <si>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</si>
  <si>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</si>
  <si>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</si>
  <si>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</si>
  <si>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</si>
  <si>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</si>
  <si>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</si>
  <si>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</si>
  <si>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</si>
  <si>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</si>
  <si>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</si>
  <si>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</si>
  <si>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</si>
  <si>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</si>
  <si>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</si>
  <si>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</si>
  <si>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</si>
  <si>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</si>
  <si>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</si>
  <si>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</si>
  <si>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</si>
  <si>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</si>
  <si>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</si>
  <si>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</si>
  <si>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</si>
  <si>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</si>
  <si>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</si>
  <si>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</si>
  <si>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</si>
  <si>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</si>
  <si>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</si>
  <si>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</si>
  <si>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</si>
  <si>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</si>
  <si>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</si>
  <si>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</si>
  <si>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</si>
  <si>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</si>
  <si>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</si>
  <si>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</si>
  <si>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</si>
  <si>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</si>
  <si>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</si>
  <si>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</si>
  <si>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</si>
  <si>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</si>
  <si>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</si>
  <si>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</si>
  <si>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</si>
  <si>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</si>
  <si>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</si>
  <si>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</si>
  <si>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</si>
  <si>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</si>
  <si>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</si>
  <si>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</si>
  <si>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</si>
  <si>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</si>
  <si>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</si>
  <si>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</si>
  <si>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</si>
  <si>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</si>
  <si>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</si>
  <si>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</si>
  <si>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</si>
  <si>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</si>
  <si>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</si>
  <si>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</si>
  <si>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</si>
  <si>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</si>
  <si>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</si>
  <si>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</si>
  <si>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</si>
  <si>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</si>
  <si>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</si>
  <si>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</si>
  <si>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</si>
  <si>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</si>
  <si>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</si>
  <si>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</si>
  <si>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</si>
  <si>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</si>
  <si>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</si>
  <si>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</si>
  <si>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</si>
  <si>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</si>
  <si>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</si>
  <si>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</si>
  <si>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</si>
  <si>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</si>
  <si>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</si>
  <si>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</si>
  <si>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</si>
  <si>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</si>
  <si>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</si>
  <si>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</si>
  <si>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</si>
  <si>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</si>
  <si>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</si>
  <si>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</si>
  <si>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</si>
  <si>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</si>
  <si>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</si>
  <si>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</si>
  <si>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</si>
  <si>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</si>
  <si>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</si>
  <si>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</si>
  <si>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</si>
  <si>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</si>
  <si>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</si>
  <si>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</si>
  <si>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</si>
  <si>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</si>
  <si>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</si>
  <si>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</si>
  <si>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</si>
  <si>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</si>
  <si>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</si>
  <si>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</si>
  <si>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</si>
  <si>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</si>
  <si>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</si>
  <si>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</si>
  <si>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</si>
  <si>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</si>
  <si>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</si>
  <si>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</si>
  <si>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</si>
  <si>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</si>
  <si>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</si>
  <si>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</si>
  <si>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</si>
  <si>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</si>
  <si>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</si>
  <si>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</si>
  <si>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</si>
  <si>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</si>
  <si>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</si>
  <si>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</si>
  <si>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</si>
  <si>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</si>
  <si>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</si>
  <si>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</si>
  <si>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</si>
  <si>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</si>
  <si>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</si>
  <si>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</si>
  <si>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</si>
  <si>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</si>
  <si>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</si>
  <si>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</si>
  <si>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</si>
  <si>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</si>
  <si>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</si>
  <si>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</si>
  <si>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</si>
  <si>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</si>
  <si>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</si>
  <si>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</si>
  <si>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</si>
  <si>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</si>
  <si>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</si>
  <si>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</si>
  <si>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</si>
  <si>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</si>
  <si>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</si>
  <si>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</si>
  <si>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</si>
  <si>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</si>
  <si>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</si>
  <si>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</si>
  <si>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</si>
  <si>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</si>
  <si>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</si>
  <si>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</si>
  <si>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</si>
  <si>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</si>
  <si>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</si>
  <si>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</si>
  <si>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</si>
  <si>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</si>
  <si>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</si>
  <si>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</si>
  <si>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</si>
  <si>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</si>
  <si>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</si>
  <si>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</si>
  <si>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</si>
  <si>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</si>
  <si>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</si>
  <si>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</si>
  <si>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</si>
  <si>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</si>
  <si>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</si>
  <si>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</si>
  <si>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</si>
  <si>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</si>
  <si>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</si>
  <si>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</si>
  <si>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</si>
  <si>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</si>
  <si>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</si>
  <si>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</si>
  <si>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</si>
  <si>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</si>
  <si>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</si>
  <si>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</si>
  <si>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</si>
  <si>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</si>
  <si>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</si>
  <si>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</si>
  <si>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</si>
  <si>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</si>
  <si>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</si>
  <si>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</si>
  <si>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</si>
  <si>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</si>
  <si>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</si>
  <si>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</si>
  <si>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</si>
  <si>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</si>
  <si>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</si>
  <si>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</si>
  <si>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</si>
  <si>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</si>
  <si>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</si>
  <si>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</si>
  <si>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</si>
  <si>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</si>
  <si>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</si>
  <si>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</si>
  <si>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</si>
  <si>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</si>
  <si>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</si>
  <si>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</si>
  <si>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</si>
  <si>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</si>
  <si>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</si>
  <si>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</si>
  <si>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</si>
  <si>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</si>
  <si>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</si>
  <si>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</si>
  <si>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</si>
  <si>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</si>
  <si>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</si>
  <si>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</si>
  <si>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</si>
  <si>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</si>
  <si>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</si>
  <si>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</si>
  <si>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</si>
  <si>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</si>
  <si>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</si>
  <si>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</si>
  <si>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</si>
  <si>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</si>
  <si>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</si>
  <si>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</si>
  <si>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</si>
  <si>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</si>
  <si>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</si>
  <si>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</si>
  <si>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</si>
  <si>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</si>
  <si>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</si>
  <si>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</si>
  <si>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</si>
  <si>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</si>
  <si>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</si>
  <si>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</si>
  <si>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</si>
  <si>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</si>
  <si>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</si>
  <si>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</si>
  <si>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</si>
  <si>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</si>
  <si>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KATSINA TOTAL</t>
  </si>
  <si>
    <t>IBARAPA CENTRAL</t>
  </si>
  <si>
    <t>Police Trust Fund</t>
  </si>
  <si>
    <t>FIRS Refund</t>
  </si>
  <si>
    <t>North East Development Commission</t>
  </si>
  <si>
    <t>Office of the Accountant General of the Federation</t>
  </si>
  <si>
    <t xml:space="preserve">  Federal Ministry of Finance, Budget &amp; National Planning, Abuja</t>
  </si>
  <si>
    <t>₦</t>
  </si>
  <si>
    <t xml:space="preserve"> Cost of Collections - FIRS</t>
  </si>
  <si>
    <t xml:space="preserve"> Cost of Collections - DPR</t>
  </si>
  <si>
    <t>FIRS Refund on Cost of Collection</t>
  </si>
  <si>
    <t>13% Derivation Refund to Oil Producing States</t>
  </si>
  <si>
    <t>TOTAL</t>
  </si>
  <si>
    <t>4=2-3</t>
  </si>
  <si>
    <t>Less Deduction</t>
  </si>
  <si>
    <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</si>
  <si>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</si>
  <si>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Summary of Gross Revenue Allocation by Federation Account Allocation Committee for the Month of November, 2021 Shared in December, 2021</t>
  </si>
  <si>
    <t>Transfer to Non-Oil Excess Account</t>
  </si>
  <si>
    <t>Distribution of Revenue Allocation to FGN by Federation Account Allocation Committee for the Month of November, 2021 Shared in December, 2021</t>
  </si>
  <si>
    <t>Excess Bank Charges Recoverd</t>
  </si>
  <si>
    <t xml:space="preserve">AFIKPO SOUTH </t>
  </si>
  <si>
    <t>BILLIRI</t>
  </si>
  <si>
    <t>KAJURU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</si>
  <si>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</si>
  <si>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</si>
  <si>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</si>
  <si>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</si>
  <si>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</si>
  <si>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</si>
  <si>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</si>
  <si>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</si>
  <si>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</si>
  <si>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</si>
  <si>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</si>
  <si>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</si>
  <si>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</si>
  <si>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</si>
  <si>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</si>
  <si>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</si>
  <si>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</si>
  <si>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</si>
  <si>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</si>
  <si>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</si>
  <si>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</si>
  <si>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</si>
  <si>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</si>
  <si>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</si>
  <si>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</si>
  <si>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</si>
  <si>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</si>
  <si>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Federation Account Department</t>
  </si>
  <si>
    <t>Office  of the Accountant General of the Federation</t>
  </si>
  <si>
    <t>Distribution of Revenue Allocation to State Governments by Federation Account Allocation Committee for the month of November,  2021 shared in December, 2021</t>
  </si>
  <si>
    <t>Statutory Allocation</t>
  </si>
  <si>
    <t>EXCHANGE GAIN REVENUE</t>
  </si>
  <si>
    <t>Distribution of Excess Bank Charges for the Month</t>
  </si>
  <si>
    <t>TOTAL Share of Ecology</t>
  </si>
  <si>
    <t>VAT Deduction</t>
  </si>
  <si>
    <t>Net VAT Allocation</t>
  </si>
  <si>
    <t xml:space="preserve"> Distribution Details of Revenue Allocation to Local Government Councils by Federation Account Allocation Committee for the Month of November,  2021 shared in December, 2021</t>
  </si>
  <si>
    <t>States</t>
  </si>
  <si>
    <t>Deduction</t>
  </si>
  <si>
    <t>Total Ecological Funds</t>
  </si>
  <si>
    <t>Adamawa</t>
  </si>
  <si>
    <t xml:space="preserve">AkWA IBOM </t>
  </si>
  <si>
    <t xml:space="preserve">ANAMBRA </t>
  </si>
  <si>
    <t xml:space="preserve">BAUCHI </t>
  </si>
  <si>
    <t xml:space="preserve">BAYELSA </t>
  </si>
  <si>
    <t xml:space="preserve">BENUE </t>
  </si>
  <si>
    <t xml:space="preserve">BORNO </t>
  </si>
  <si>
    <t xml:space="preserve">CROSS RIVER </t>
  </si>
  <si>
    <t xml:space="preserve">DELTA </t>
  </si>
  <si>
    <t xml:space="preserve">EBONYI </t>
  </si>
  <si>
    <t xml:space="preserve">EKITI </t>
  </si>
  <si>
    <t xml:space="preserve">GOMBE </t>
  </si>
  <si>
    <t xml:space="preserve">IMO </t>
  </si>
  <si>
    <t xml:space="preserve">JIGAWA </t>
  </si>
  <si>
    <t xml:space="preserve">kADUNA </t>
  </si>
  <si>
    <t>SUBTOTAL</t>
  </si>
  <si>
    <t>Summary of Distribution of Revenue Allocation to Local Government Councils by Federation Account Allocation Committee for the month of November, 2021 Shared in December, 2021</t>
  </si>
  <si>
    <t>Exchange Gain</t>
  </si>
  <si>
    <t xml:space="preserve">Excess Bank Charges </t>
  </si>
  <si>
    <t>Total Ecology Fund</t>
  </si>
  <si>
    <t>Transfer of 50% Share of Ecology to NDDC/HYPPADEC</t>
  </si>
  <si>
    <t>Net Share of Ecology</t>
  </si>
  <si>
    <t>19=6+11+12+13+14</t>
  </si>
  <si>
    <t>20=10+11+12+13+16</t>
  </si>
  <si>
    <t>`</t>
  </si>
  <si>
    <t>Hon. Minister of Finance, Budget and National Planning</t>
  </si>
  <si>
    <t>Mrs. (Dr.)Zainab S.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</si>
</sst>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&quot; &quot;#,##0.00;\-&quot; &quot;#,##0.00"/>
    <numFmt numFmtId="166" formatCode="#,##0.0000_ ;\-#,##0.0000\ 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b/>
      <sz val="18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sz val="1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b/>
      <u/>
      <sz val="14"/>
      <name val="Times New Roman"/>
      <family val="1"/>
    </font>
    <font>
      <b/>
      <sz val="10"/>
      <name val="Times New Roman"/>
      <family val="1"/>
    </font>
    <font>
      <b/>
      <u val="singleAccounting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</cellStyleXfs>
  <cellXfs count="16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3" fontId="2" fillId="0" borderId="1" xfId="0" applyNumberFormat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0" fontId="2" fillId="0" borderId="6" xfId="0" applyFont="1" applyFill="1" applyBorder="1" applyAlignment="1">
      <alignment vertical="center"/>
    </xf>
    <xf numFmtId="43" fontId="0" fillId="0" borderId="0" xfId="0" applyNumberFormat="1"/>
    <xf numFmtId="164" fontId="0" fillId="0" borderId="0" xfId="0" applyNumberFormat="1"/>
    <xf numFmtId="0" fontId="2" fillId="2" borderId="0" xfId="0" applyFont="1" applyFill="1"/>
    <xf numFmtId="43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5" fillId="3" borderId="0" xfId="0" applyNumberFormat="1" applyFont="1" applyFill="1" applyAlignment="1"/>
    <xf numFmtId="2" fontId="0" fillId="0" borderId="0" xfId="0" applyNumberFormat="1"/>
    <xf numFmtId="43" fontId="2" fillId="0" borderId="8" xfId="1" applyFont="1" applyFill="1" applyBorder="1"/>
    <xf numFmtId="0" fontId="11" fillId="0" borderId="0" xfId="0" applyFont="1"/>
    <xf numFmtId="0" fontId="12" fillId="0" borderId="0" xfId="0" applyFont="1"/>
    <xf numFmtId="43" fontId="11" fillId="0" borderId="0" xfId="1" applyFont="1"/>
    <xf numFmtId="0" fontId="12" fillId="0" borderId="1" xfId="0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11" fillId="0" borderId="1" xfId="0" applyFont="1" applyBorder="1"/>
    <xf numFmtId="43" fontId="12" fillId="0" borderId="1" xfId="1" applyFont="1" applyBorder="1" applyAlignment="1"/>
    <xf numFmtId="43" fontId="12" fillId="0" borderId="5" xfId="1" applyFont="1" applyBorder="1" applyAlignment="1"/>
    <xf numFmtId="164" fontId="11" fillId="0" borderId="0" xfId="0" applyNumberFormat="1" applyFont="1"/>
    <xf numFmtId="43" fontId="12" fillId="4" borderId="5" xfId="1" applyFont="1" applyFill="1" applyBorder="1" applyAlignment="1"/>
    <xf numFmtId="0" fontId="11" fillId="0" borderId="1" xfId="0" applyFont="1" applyBorder="1" applyAlignment="1">
      <alignment wrapText="1"/>
    </xf>
    <xf numFmtId="43" fontId="12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3" fontId="12" fillId="0" borderId="0" xfId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43" fontId="11" fillId="0" borderId="6" xfId="1" applyFont="1" applyBorder="1"/>
    <xf numFmtId="43" fontId="11" fillId="0" borderId="1" xfId="1" applyFont="1" applyBorder="1"/>
    <xf numFmtId="43" fontId="12" fillId="0" borderId="7" xfId="1" applyFont="1" applyBorder="1"/>
    <xf numFmtId="43" fontId="11" fillId="0" borderId="0" xfId="0" applyNumberFormat="1" applyFont="1"/>
    <xf numFmtId="0" fontId="11" fillId="4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quotePrefix="1" applyFont="1" applyBorder="1" applyAlignment="1">
      <alignment horizontal="center"/>
    </xf>
    <xf numFmtId="164" fontId="12" fillId="0" borderId="0" xfId="1" applyNumberFormat="1" applyFont="1" applyBorder="1" applyAlignment="1">
      <alignment horizontal="center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1" fillId="0" borderId="0" xfId="0" applyFont="1" applyBorder="1"/>
    <xf numFmtId="0" fontId="12" fillId="0" borderId="0" xfId="0" applyFont="1" applyBorder="1" applyAlignment="1">
      <alignment horizontal="center" wrapText="1"/>
    </xf>
    <xf numFmtId="43" fontId="12" fillId="0" borderId="0" xfId="1" applyFont="1" applyBorder="1" applyAlignment="1"/>
    <xf numFmtId="0" fontId="2" fillId="0" borderId="1" xfId="0" applyFont="1" applyBorder="1" applyAlignment="1">
      <alignment horizontal="center"/>
    </xf>
    <xf numFmtId="0" fontId="0" fillId="4" borderId="0" xfId="0" applyFill="1"/>
    <xf numFmtId="43" fontId="0" fillId="4" borderId="0" xfId="0" applyNumberFormat="1" applyFill="1"/>
    <xf numFmtId="0" fontId="21" fillId="0" borderId="0" xfId="0" applyFont="1"/>
    <xf numFmtId="0" fontId="18" fillId="0" borderId="0" xfId="0" applyFont="1"/>
    <xf numFmtId="0" fontId="21" fillId="0" borderId="0" xfId="0" applyFont="1" applyBorder="1"/>
    <xf numFmtId="164" fontId="21" fillId="0" borderId="0" xfId="0" applyNumberFormat="1" applyFont="1"/>
    <xf numFmtId="0" fontId="21" fillId="4" borderId="0" xfId="0" applyFont="1" applyFill="1" applyAlignment="1">
      <alignment horizontal="right"/>
    </xf>
    <xf numFmtId="0" fontId="21" fillId="4" borderId="0" xfId="0" applyFont="1" applyFill="1"/>
    <xf numFmtId="43" fontId="21" fillId="4" borderId="0" xfId="0" applyNumberFormat="1" applyFont="1" applyFill="1"/>
    <xf numFmtId="164" fontId="21" fillId="4" borderId="0" xfId="0" applyNumberFormat="1" applyFont="1" applyFill="1"/>
    <xf numFmtId="43" fontId="24" fillId="4" borderId="8" xfId="1" applyFont="1" applyFill="1" applyBorder="1"/>
    <xf numFmtId="43" fontId="24" fillId="4" borderId="0" xfId="1" applyFont="1" applyFill="1" applyBorder="1"/>
    <xf numFmtId="164" fontId="21" fillId="4" borderId="0" xfId="0" applyNumberFormat="1" applyFont="1" applyFill="1" applyAlignment="1"/>
    <xf numFmtId="43" fontId="21" fillId="0" borderId="0" xfId="0" applyNumberFormat="1" applyFont="1"/>
    <xf numFmtId="0" fontId="24" fillId="0" borderId="0" xfId="0" applyFont="1"/>
    <xf numFmtId="43" fontId="21" fillId="0" borderId="0" xfId="1" applyFont="1"/>
    <xf numFmtId="0" fontId="11" fillId="0" borderId="0" xfId="0" applyFont="1" applyFill="1" applyBorder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43" fontId="0" fillId="0" borderId="1" xfId="1" applyFont="1" applyBorder="1" applyAlignment="1">
      <alignment wrapText="1"/>
    </xf>
    <xf numFmtId="43" fontId="2" fillId="0" borderId="10" xfId="1" applyFont="1" applyBorder="1"/>
    <xf numFmtId="0" fontId="0" fillId="4" borderId="1" xfId="0" applyFill="1" applyBorder="1"/>
    <xf numFmtId="43" fontId="2" fillId="4" borderId="1" xfId="0" applyNumberFormat="1" applyFont="1" applyFill="1" applyBorder="1"/>
    <xf numFmtId="43" fontId="0" fillId="4" borderId="1" xfId="0" applyNumberFormat="1" applyFill="1" applyBorder="1"/>
    <xf numFmtId="43" fontId="0" fillId="0" borderId="8" xfId="1" applyFont="1" applyFill="1" applyBorder="1"/>
    <xf numFmtId="164" fontId="25" fillId="0" borderId="0" xfId="0" applyNumberFormat="1" applyFont="1"/>
    <xf numFmtId="43" fontId="1" fillId="0" borderId="0" xfId="1" applyFont="1"/>
    <xf numFmtId="0" fontId="16" fillId="5" borderId="1" xfId="2" applyFont="1" applyFill="1" applyBorder="1" applyAlignment="1">
      <alignment horizontal="center"/>
    </xf>
    <xf numFmtId="0" fontId="17" fillId="0" borderId="1" xfId="2" applyFont="1" applyBorder="1" applyAlignment="1">
      <alignment horizontal="right" wrapText="1"/>
    </xf>
    <xf numFmtId="0" fontId="17" fillId="0" borderId="1" xfId="2" applyFont="1" applyBorder="1" applyAlignment="1">
      <alignment wrapText="1"/>
    </xf>
    <xf numFmtId="165" fontId="17" fillId="0" borderId="1" xfId="2" applyNumberFormat="1" applyFont="1" applyBorder="1" applyAlignment="1">
      <alignment horizontal="right" wrapText="1"/>
    </xf>
    <xf numFmtId="0" fontId="18" fillId="0" borderId="1" xfId="0" applyFont="1" applyBorder="1"/>
    <xf numFmtId="0" fontId="14" fillId="0" borderId="1" xfId="0" applyFont="1" applyBorder="1"/>
    <xf numFmtId="0" fontId="16" fillId="0" borderId="1" xfId="0" applyFont="1" applyBorder="1" applyAlignment="1">
      <alignment horizontal="center"/>
    </xf>
    <xf numFmtId="166" fontId="18" fillId="0" borderId="1" xfId="0" applyNumberFormat="1" applyFont="1" applyBorder="1"/>
    <xf numFmtId="0" fontId="15" fillId="5" borderId="1" xfId="3" applyFont="1" applyFill="1" applyBorder="1" applyAlignment="1">
      <alignment horizontal="center" wrapText="1"/>
    </xf>
    <xf numFmtId="43" fontId="20" fillId="0" borderId="1" xfId="1" applyFont="1" applyBorder="1" applyAlignment="1">
      <alignment horizontal="center" wrapText="1"/>
    </xf>
    <xf numFmtId="43" fontId="20" fillId="0" borderId="1" xfId="1" applyFont="1" applyBorder="1" applyAlignment="1">
      <alignment horizontal="center"/>
    </xf>
    <xf numFmtId="0" fontId="20" fillId="0" borderId="1" xfId="0" quotePrefix="1" applyFont="1" applyBorder="1" applyAlignment="1">
      <alignment horizontal="center"/>
    </xf>
    <xf numFmtId="43" fontId="17" fillId="0" borderId="1" xfId="1" applyFont="1" applyBorder="1" applyAlignment="1">
      <alignment wrapText="1"/>
    </xf>
    <xf numFmtId="0" fontId="15" fillId="5" borderId="5" xfId="3" applyFont="1" applyFill="1" applyBorder="1" applyAlignment="1">
      <alignment horizontal="center" wrapText="1"/>
    </xf>
    <xf numFmtId="43" fontId="16" fillId="0" borderId="1" xfId="0" applyNumberFormat="1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39" fontId="14" fillId="0" borderId="1" xfId="0" applyNumberFormat="1" applyFont="1" applyBorder="1"/>
    <xf numFmtId="37" fontId="14" fillId="0" borderId="1" xfId="0" applyNumberFormat="1" applyFont="1" applyBorder="1" applyAlignment="1">
      <alignment horizontal="center"/>
    </xf>
    <xf numFmtId="43" fontId="14" fillId="0" borderId="1" xfId="1" applyFont="1" applyBorder="1"/>
    <xf numFmtId="43" fontId="14" fillId="0" borderId="1" xfId="0" applyNumberFormat="1" applyFont="1" applyBorder="1"/>
    <xf numFmtId="43" fontId="20" fillId="0" borderId="2" xfId="0" applyNumberFormat="1" applyFont="1" applyBorder="1"/>
    <xf numFmtId="43" fontId="14" fillId="0" borderId="2" xfId="1" applyFont="1" applyBorder="1"/>
    <xf numFmtId="0" fontId="14" fillId="0" borderId="1" xfId="0" applyFont="1" applyBorder="1" applyAlignment="1">
      <alignment horizontal="center"/>
    </xf>
    <xf numFmtId="43" fontId="20" fillId="0" borderId="4" xfId="1" applyFont="1" applyBorder="1"/>
    <xf numFmtId="43" fontId="2" fillId="0" borderId="0" xfId="0" applyNumberFormat="1" applyFont="1" applyBorder="1"/>
    <xf numFmtId="43" fontId="18" fillId="0" borderId="0" xfId="1" applyFont="1"/>
    <xf numFmtId="43" fontId="18" fillId="0" borderId="0" xfId="0" applyNumberFormat="1" applyFont="1"/>
    <xf numFmtId="164" fontId="18" fillId="0" borderId="0" xfId="0" applyNumberFormat="1" applyFont="1"/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20" fillId="0" borderId="5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5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_lgc eco dec 21" xfId="2" xr:uid="{00000000-0005-0000-0000-000003000000}"/>
    <cellStyle name="Normal_TOTALDATA_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3.2" x14ac:dyDescent="0.25"/>
  <cols>
    <col min="2" max="2" width="23" bestFit="1" customWidth="1"/>
    <col min="6" max="6" width="24.5546875" customWidth="1"/>
  </cols>
  <sheetData>
    <row r="1" spans="1:8" ht="23.1" customHeight="1" x14ac:dyDescent="0.25">
      <c r="B1">
        <f ca="1">MONTH(NOW())</f>
        <v>2</v>
      </c>
      <c r="C1">
        <f ca="1">YEAR(NOW())</f>
        <v>2022</v>
      </c>
    </row>
    <row r="2" spans="1:8" ht="23.1" customHeight="1" x14ac:dyDescent="0.25"/>
    <row r="3" spans="1:8" ht="23.1" customHeight="1" x14ac:dyDescent="0.25">
      <c r="B3" t="s">
        <v>811</v>
      </c>
      <c r="F3" t="s">
        <v>812</v>
      </c>
    </row>
    <row r="4" spans="1:8" ht="23.1" customHeight="1" x14ac:dyDescent="0.25">
      <c r="B4" t="s">
        <v>808</v>
      </c>
      <c r="C4" t="s">
        <v>809</v>
      </c>
      <c r="D4" t="s">
        <v>810</v>
      </c>
      <c r="F4" t="s">
        <v>808</v>
      </c>
      <c r="G4" t="s">
        <v>809</v>
      </c>
      <c r="H4" t="s">
        <v>810</v>
      </c>
    </row>
    <row r="5" spans="1:8" ht="23.1" customHeight="1" x14ac:dyDescent="0.25">
      <c r="B5" s="22" t="e">
        <f>IF(G5=1,F5-1,F5)</f>
        <v>#REF!</v>
      </c>
      <c r="C5" s="22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4">
      <c r="B6" s="24" t="e">
        <f>LOOKUP(C5,A8:B19)</f>
        <v>#REF!</v>
      </c>
      <c r="F6" s="24" t="e">
        <f>IF(G5=1,LOOKUP(G5,E8:F19),LOOKUP(G5,A8:B19))</f>
        <v>#REF!</v>
      </c>
    </row>
    <row r="8" spans="1:8" x14ac:dyDescent="0.25">
      <c r="A8">
        <v>1</v>
      </c>
      <c r="B8" s="25" t="e">
        <f>D8&amp;"-"&amp;RIGHT(B$5,2)</f>
        <v>#REF!</v>
      </c>
      <c r="D8" s="23" t="s">
        <v>821</v>
      </c>
      <c r="E8">
        <v>1</v>
      </c>
      <c r="F8" s="25" t="e">
        <f>D8&amp;"-"&amp;RIGHT(F$5,2)</f>
        <v>#REF!</v>
      </c>
    </row>
    <row r="9" spans="1:8" x14ac:dyDescent="0.25">
      <c r="A9">
        <v>2</v>
      </c>
      <c r="B9" s="25" t="e">
        <f t="shared" ref="B9:B19" si="0">D9&amp;"-"&amp;RIGHT(B$5,2)</f>
        <v>#REF!</v>
      </c>
      <c r="D9" s="23" t="s">
        <v>822</v>
      </c>
      <c r="E9">
        <v>2</v>
      </c>
      <c r="F9" s="25" t="e">
        <f t="shared" ref="F9:F19" si="1">D9&amp;"-"&amp;RIGHT(F$5,2)</f>
        <v>#REF!</v>
      </c>
    </row>
    <row r="10" spans="1:8" x14ac:dyDescent="0.25">
      <c r="A10">
        <v>3</v>
      </c>
      <c r="B10" s="25" t="e">
        <f t="shared" si="0"/>
        <v>#REF!</v>
      </c>
      <c r="D10" s="23" t="s">
        <v>823</v>
      </c>
      <c r="E10">
        <v>3</v>
      </c>
      <c r="F10" s="25" t="e">
        <f t="shared" si="1"/>
        <v>#REF!</v>
      </c>
    </row>
    <row r="11" spans="1:8" x14ac:dyDescent="0.25">
      <c r="A11">
        <v>4</v>
      </c>
      <c r="B11" s="25" t="e">
        <f t="shared" si="0"/>
        <v>#REF!</v>
      </c>
      <c r="D11" s="23" t="s">
        <v>824</v>
      </c>
      <c r="E11">
        <v>4</v>
      </c>
      <c r="F11" s="25" t="e">
        <f t="shared" si="1"/>
        <v>#REF!</v>
      </c>
    </row>
    <row r="12" spans="1:8" x14ac:dyDescent="0.25">
      <c r="A12">
        <v>5</v>
      </c>
      <c r="B12" s="25" t="e">
        <f t="shared" si="0"/>
        <v>#REF!</v>
      </c>
      <c r="D12" s="23" t="s">
        <v>813</v>
      </c>
      <c r="E12">
        <v>5</v>
      </c>
      <c r="F12" s="25" t="e">
        <f t="shared" si="1"/>
        <v>#REF!</v>
      </c>
    </row>
    <row r="13" spans="1:8" x14ac:dyDescent="0.25">
      <c r="A13">
        <v>6</v>
      </c>
      <c r="B13" s="25" t="e">
        <f t="shared" si="0"/>
        <v>#REF!</v>
      </c>
      <c r="D13" s="23" t="s">
        <v>814</v>
      </c>
      <c r="E13">
        <v>6</v>
      </c>
      <c r="F13" s="25" t="e">
        <f t="shared" si="1"/>
        <v>#REF!</v>
      </c>
    </row>
    <row r="14" spans="1:8" x14ac:dyDescent="0.25">
      <c r="A14">
        <v>7</v>
      </c>
      <c r="B14" s="25" t="e">
        <f t="shared" si="0"/>
        <v>#REF!</v>
      </c>
      <c r="D14" s="23" t="s">
        <v>815</v>
      </c>
      <c r="E14">
        <v>7</v>
      </c>
      <c r="F14" s="25" t="e">
        <f t="shared" si="1"/>
        <v>#REF!</v>
      </c>
    </row>
    <row r="15" spans="1:8" x14ac:dyDescent="0.25">
      <c r="A15">
        <v>8</v>
      </c>
      <c r="B15" s="25" t="e">
        <f t="shared" si="0"/>
        <v>#REF!</v>
      </c>
      <c r="D15" s="23" t="s">
        <v>816</v>
      </c>
      <c r="E15">
        <v>8</v>
      </c>
      <c r="F15" s="25" t="e">
        <f t="shared" si="1"/>
        <v>#REF!</v>
      </c>
    </row>
    <row r="16" spans="1:8" x14ac:dyDescent="0.25">
      <c r="A16">
        <v>9</v>
      </c>
      <c r="B16" s="25" t="e">
        <f t="shared" si="0"/>
        <v>#REF!</v>
      </c>
      <c r="D16" s="23" t="s">
        <v>817</v>
      </c>
      <c r="E16">
        <v>9</v>
      </c>
      <c r="F16" s="25" t="e">
        <f t="shared" si="1"/>
        <v>#REF!</v>
      </c>
    </row>
    <row r="17" spans="1:6" x14ac:dyDescent="0.25">
      <c r="A17">
        <v>10</v>
      </c>
      <c r="B17" s="25" t="e">
        <f t="shared" si="0"/>
        <v>#REF!</v>
      </c>
      <c r="D17" s="23" t="s">
        <v>818</v>
      </c>
      <c r="E17">
        <v>10</v>
      </c>
      <c r="F17" s="25" t="e">
        <f t="shared" si="1"/>
        <v>#REF!</v>
      </c>
    </row>
    <row r="18" spans="1:6" x14ac:dyDescent="0.25">
      <c r="A18">
        <v>11</v>
      </c>
      <c r="B18" s="25" t="e">
        <f t="shared" si="0"/>
        <v>#REF!</v>
      </c>
      <c r="D18" s="23" t="s">
        <v>819</v>
      </c>
      <c r="E18">
        <v>11</v>
      </c>
      <c r="F18" s="25" t="e">
        <f t="shared" si="1"/>
        <v>#REF!</v>
      </c>
    </row>
    <row r="19" spans="1:6" x14ac:dyDescent="0.25">
      <c r="A19">
        <v>12</v>
      </c>
      <c r="B19" s="25" t="e">
        <f t="shared" si="0"/>
        <v>#REF!</v>
      </c>
      <c r="D19" s="23" t="s">
        <v>820</v>
      </c>
      <c r="E19">
        <v>12</v>
      </c>
      <c r="F19" s="25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K40"/>
  <sheetViews>
    <sheetView topLeftCell="A17" zoomScale="70" workbookViewId="0">
      <selection activeCell="A21" sqref="A21:I30"/>
    </sheetView>
  </sheetViews>
  <sheetFormatPr defaultColWidth="9.109375" defaultRowHeight="21" x14ac:dyDescent="0.4"/>
  <cols>
    <col min="1" max="1" width="6.33203125" style="27" customWidth="1"/>
    <col min="2" max="2" width="40.88671875" style="27" customWidth="1"/>
    <col min="3" max="3" width="29.88671875" style="27" customWidth="1"/>
    <col min="4" max="4" width="27.5546875" style="27" bestFit="1" customWidth="1"/>
    <col min="5" max="5" width="30.109375" style="27" customWidth="1"/>
    <col min="6" max="6" width="29.33203125" style="27" bestFit="1" customWidth="1"/>
    <col min="7" max="7" width="28.88671875" style="27" customWidth="1"/>
    <col min="8" max="8" width="29.33203125" style="27" customWidth="1"/>
    <col min="9" max="9" width="29.33203125" style="27" bestFit="1" customWidth="1"/>
    <col min="10" max="10" width="11.77734375" style="27" bestFit="1" customWidth="1"/>
    <col min="11" max="11" width="28.6640625" style="27" bestFit="1" customWidth="1"/>
    <col min="12" max="12" width="9.109375" style="27" customWidth="1"/>
    <col min="13" max="16384" width="9.109375" style="27"/>
  </cols>
  <sheetData>
    <row r="1" spans="1:11" ht="30" customHeight="1" x14ac:dyDescent="0.4">
      <c r="A1" s="117" t="s">
        <v>849</v>
      </c>
      <c r="B1" s="118"/>
      <c r="C1" s="118"/>
      <c r="D1" s="118"/>
      <c r="E1" s="118"/>
      <c r="F1" s="118"/>
      <c r="G1" s="118"/>
      <c r="H1" s="119"/>
    </row>
    <row r="2" spans="1:11" ht="30" customHeight="1" x14ac:dyDescent="0.4">
      <c r="A2" s="117" t="s">
        <v>850</v>
      </c>
      <c r="B2" s="118"/>
      <c r="C2" s="118"/>
      <c r="D2" s="118"/>
      <c r="E2" s="118"/>
      <c r="F2" s="118"/>
      <c r="G2" s="118"/>
      <c r="H2" s="119"/>
    </row>
    <row r="3" spans="1:11" ht="51" customHeight="1" x14ac:dyDescent="0.4">
      <c r="A3" s="159" t="s">
        <v>861</v>
      </c>
      <c r="B3" s="160"/>
      <c r="C3" s="160"/>
      <c r="D3" s="160"/>
      <c r="E3" s="160"/>
      <c r="F3" s="160"/>
      <c r="G3" s="161"/>
      <c r="H3" s="158"/>
    </row>
    <row r="4" spans="1:11" ht="67.2" customHeight="1" x14ac:dyDescent="0.4">
      <c r="A4" s="51" t="s">
        <v>0</v>
      </c>
      <c r="B4" s="52" t="s">
        <v>23</v>
      </c>
      <c r="C4" s="52" t="s">
        <v>17</v>
      </c>
      <c r="D4" s="53" t="s">
        <v>36</v>
      </c>
      <c r="E4" s="53" t="s">
        <v>864</v>
      </c>
      <c r="F4" s="52" t="s">
        <v>29</v>
      </c>
      <c r="G4" s="52" t="s">
        <v>19</v>
      </c>
      <c r="H4" s="48"/>
      <c r="I4" s="29"/>
    </row>
    <row r="5" spans="1:11" ht="30" customHeight="1" x14ac:dyDescent="0.4">
      <c r="A5" s="30"/>
      <c r="B5" s="30"/>
      <c r="C5" s="31" t="s">
        <v>851</v>
      </c>
      <c r="D5" s="31" t="s">
        <v>851</v>
      </c>
      <c r="E5" s="31" t="s">
        <v>851</v>
      </c>
      <c r="F5" s="31" t="s">
        <v>851</v>
      </c>
      <c r="G5" s="31" t="s">
        <v>851</v>
      </c>
      <c r="H5" s="49"/>
      <c r="I5" s="29"/>
    </row>
    <row r="6" spans="1:11" ht="30" customHeight="1" x14ac:dyDescent="0.4">
      <c r="A6" s="32">
        <v>1</v>
      </c>
      <c r="B6" s="32" t="s">
        <v>26</v>
      </c>
      <c r="C6" s="33">
        <v>231863142107.9028</v>
      </c>
      <c r="D6" s="50">
        <v>1945581211.1282001</v>
      </c>
      <c r="E6" s="33">
        <v>230691603.93000001</v>
      </c>
      <c r="F6" s="34">
        <v>27401772958.4175</v>
      </c>
      <c r="G6" s="33">
        <f>C6+D6+E6+F6</f>
        <v>261441187881.37851</v>
      </c>
      <c r="H6" s="56"/>
      <c r="I6" s="29"/>
      <c r="J6" s="46"/>
      <c r="K6" s="46"/>
    </row>
    <row r="7" spans="1:11" ht="30" customHeight="1" x14ac:dyDescent="0.4">
      <c r="A7" s="32">
        <v>2</v>
      </c>
      <c r="B7" s="32" t="s">
        <v>31</v>
      </c>
      <c r="C7" s="33">
        <v>117604084227.85049</v>
      </c>
      <c r="D7" s="34">
        <f>960233703.29+26591087.17</f>
        <v>986824790.45999992</v>
      </c>
      <c r="E7" s="33">
        <v>117009864.41</v>
      </c>
      <c r="F7" s="36">
        <v>91339243194.725006</v>
      </c>
      <c r="G7" s="33">
        <f t="shared" ref="G7:G18" si="0">C7+D7+E7+F7</f>
        <v>210047162077.4455</v>
      </c>
      <c r="H7" s="56"/>
      <c r="I7" s="29"/>
      <c r="J7" s="46"/>
      <c r="K7" s="46"/>
    </row>
    <row r="8" spans="1:11" ht="30" customHeight="1" x14ac:dyDescent="0.4">
      <c r="A8" s="32">
        <v>3</v>
      </c>
      <c r="B8" s="32" t="s">
        <v>32</v>
      </c>
      <c r="C8" s="33">
        <v>90667819427.160202</v>
      </c>
      <c r="D8" s="36">
        <f>738641310.22+22159239.31</f>
        <v>760800549.52999997</v>
      </c>
      <c r="E8" s="33">
        <v>90209700.859999999</v>
      </c>
      <c r="F8" s="33">
        <v>63937470236.307503</v>
      </c>
      <c r="G8" s="33">
        <f t="shared" si="0"/>
        <v>155456299913.8577</v>
      </c>
      <c r="H8" s="56"/>
      <c r="I8" s="29"/>
      <c r="J8" s="46"/>
      <c r="K8" s="46"/>
    </row>
    <row r="9" spans="1:11" ht="30" customHeight="1" x14ac:dyDescent="0.4">
      <c r="A9" s="32">
        <v>4</v>
      </c>
      <c r="B9" s="32" t="s">
        <v>20</v>
      </c>
      <c r="C9" s="33">
        <v>48539644739.666603</v>
      </c>
      <c r="D9" s="33">
        <v>463038706.02340001</v>
      </c>
      <c r="E9" s="33">
        <v>0</v>
      </c>
      <c r="F9" s="33">
        <v>0</v>
      </c>
      <c r="G9" s="33">
        <f t="shared" si="0"/>
        <v>49002683445.690002</v>
      </c>
      <c r="H9" s="56"/>
      <c r="I9" s="29"/>
      <c r="J9" s="46"/>
      <c r="K9" s="46"/>
    </row>
    <row r="10" spans="1:11" ht="30" customHeight="1" x14ac:dyDescent="0.4">
      <c r="A10" s="32">
        <v>5</v>
      </c>
      <c r="B10" s="32" t="s">
        <v>37</v>
      </c>
      <c r="C10" s="33">
        <v>9834405761.0799999</v>
      </c>
      <c r="D10" s="33">
        <v>0</v>
      </c>
      <c r="E10" s="33">
        <v>0</v>
      </c>
      <c r="F10" s="33">
        <v>929200919.32000005</v>
      </c>
      <c r="G10" s="33">
        <f t="shared" si="0"/>
        <v>10763606680.4</v>
      </c>
      <c r="H10" s="56"/>
      <c r="I10" s="29"/>
      <c r="J10" s="46"/>
      <c r="K10" s="46"/>
    </row>
    <row r="11" spans="1:11" ht="30" customHeight="1" x14ac:dyDescent="0.4">
      <c r="A11" s="32">
        <v>6</v>
      </c>
      <c r="B11" s="37" t="s">
        <v>852</v>
      </c>
      <c r="C11" s="33">
        <v>4826661140.6400003</v>
      </c>
      <c r="D11" s="33">
        <v>0</v>
      </c>
      <c r="E11" s="33">
        <v>0</v>
      </c>
      <c r="F11" s="33">
        <v>6917813100.8500004</v>
      </c>
      <c r="G11" s="33">
        <f t="shared" si="0"/>
        <v>11744474241.490002</v>
      </c>
      <c r="H11" s="56"/>
      <c r="I11" s="29"/>
      <c r="J11" s="46"/>
      <c r="K11" s="46"/>
    </row>
    <row r="12" spans="1:11" ht="30" customHeight="1" x14ac:dyDescent="0.4">
      <c r="A12" s="32">
        <v>7</v>
      </c>
      <c r="B12" s="37" t="s">
        <v>853</v>
      </c>
      <c r="C12" s="33">
        <v>8449349061.9499998</v>
      </c>
      <c r="D12" s="33">
        <v>0</v>
      </c>
      <c r="E12" s="33">
        <v>0</v>
      </c>
      <c r="F12" s="33">
        <v>0</v>
      </c>
      <c r="G12" s="33">
        <f t="shared" si="0"/>
        <v>8449349061.9499998</v>
      </c>
      <c r="H12" s="56"/>
      <c r="I12" s="29"/>
      <c r="J12" s="46"/>
      <c r="K12" s="46"/>
    </row>
    <row r="13" spans="1:11" ht="38.25" customHeight="1" x14ac:dyDescent="0.4">
      <c r="A13" s="32">
        <v>8</v>
      </c>
      <c r="B13" s="37" t="s">
        <v>854</v>
      </c>
      <c r="C13" s="33">
        <v>100000000</v>
      </c>
      <c r="D13" s="33">
        <v>0</v>
      </c>
      <c r="E13" s="33">
        <v>0</v>
      </c>
      <c r="F13" s="33">
        <v>0</v>
      </c>
      <c r="G13" s="33">
        <f t="shared" si="0"/>
        <v>100000000</v>
      </c>
      <c r="H13" s="56"/>
      <c r="I13" s="29"/>
      <c r="J13" s="46"/>
      <c r="K13" s="46"/>
    </row>
    <row r="14" spans="1:11" ht="38.25" customHeight="1" x14ac:dyDescent="0.4">
      <c r="A14" s="32"/>
      <c r="B14" s="37" t="s">
        <v>847</v>
      </c>
      <c r="C14" s="33">
        <v>4000000000</v>
      </c>
      <c r="D14" s="33"/>
      <c r="E14" s="33"/>
      <c r="F14" s="33"/>
      <c r="G14" s="33">
        <f t="shared" si="0"/>
        <v>4000000000</v>
      </c>
      <c r="H14" s="56"/>
      <c r="I14" s="29"/>
      <c r="J14" s="46"/>
      <c r="K14" s="46"/>
    </row>
    <row r="15" spans="1:11" ht="30" customHeight="1" x14ac:dyDescent="0.4">
      <c r="A15" s="32">
        <v>9</v>
      </c>
      <c r="B15" s="37" t="s">
        <v>846</v>
      </c>
      <c r="C15" s="33">
        <v>3238189468.4400001</v>
      </c>
      <c r="D15" s="33">
        <v>0</v>
      </c>
      <c r="E15" s="33">
        <v>0</v>
      </c>
      <c r="F15" s="33">
        <v>0</v>
      </c>
      <c r="G15" s="33">
        <f t="shared" si="0"/>
        <v>3238189468.4400001</v>
      </c>
      <c r="H15" s="56"/>
      <c r="I15" s="29"/>
      <c r="J15" s="46"/>
      <c r="K15" s="46"/>
    </row>
    <row r="16" spans="1:11" ht="48" customHeight="1" x14ac:dyDescent="0.4">
      <c r="A16" s="32">
        <v>10</v>
      </c>
      <c r="B16" s="37" t="s">
        <v>855</v>
      </c>
      <c r="C16" s="38">
        <v>23920441326.360001</v>
      </c>
      <c r="D16" s="33">
        <v>0</v>
      </c>
      <c r="E16" s="33">
        <v>0</v>
      </c>
      <c r="F16" s="33">
        <v>0</v>
      </c>
      <c r="G16" s="33">
        <f t="shared" si="0"/>
        <v>23920441326.360001</v>
      </c>
      <c r="H16" s="56"/>
      <c r="I16" s="29"/>
      <c r="J16" s="46"/>
      <c r="K16" s="46"/>
    </row>
    <row r="17" spans="1:11" ht="48" customHeight="1" x14ac:dyDescent="0.4">
      <c r="A17" s="32">
        <v>11</v>
      </c>
      <c r="B17" s="37" t="s">
        <v>862</v>
      </c>
      <c r="C17" s="38">
        <v>100000000000</v>
      </c>
      <c r="D17" s="33"/>
      <c r="E17" s="33">
        <v>0</v>
      </c>
      <c r="F17" s="33">
        <v>0</v>
      </c>
      <c r="G17" s="33">
        <f t="shared" si="0"/>
        <v>100000000000</v>
      </c>
      <c r="H17" s="56"/>
      <c r="I17" s="29"/>
      <c r="J17" s="46"/>
      <c r="K17" s="46"/>
    </row>
    <row r="18" spans="1:11" ht="47.25" customHeight="1" x14ac:dyDescent="0.4">
      <c r="A18" s="32">
        <v>12</v>
      </c>
      <c r="B18" s="37" t="s">
        <v>848</v>
      </c>
      <c r="C18" s="38">
        <v>0</v>
      </c>
      <c r="D18" s="33">
        <v>0</v>
      </c>
      <c r="E18" s="33">
        <v>0</v>
      </c>
      <c r="F18" s="33">
        <v>5649850094.5200005</v>
      </c>
      <c r="G18" s="33">
        <f t="shared" si="0"/>
        <v>5649850094.5200005</v>
      </c>
      <c r="H18" s="56"/>
      <c r="I18" s="29"/>
      <c r="J18" s="46"/>
      <c r="K18" s="46"/>
    </row>
    <row r="19" spans="1:11" ht="30" customHeight="1" x14ac:dyDescent="0.4">
      <c r="A19" s="32"/>
      <c r="B19" s="39" t="s">
        <v>856</v>
      </c>
      <c r="C19" s="38">
        <f>SUM(C6:C18)</f>
        <v>643043737261.05017</v>
      </c>
      <c r="D19" s="38">
        <f>SUM(D6:D18)</f>
        <v>4156245257.1416001</v>
      </c>
      <c r="E19" s="38">
        <f>SUM(E6:E18)</f>
        <v>437911169.20000005</v>
      </c>
      <c r="F19" s="38">
        <f>SUM(F6:F18)</f>
        <v>196175350504.14001</v>
      </c>
      <c r="G19" s="38">
        <f>SUM(G6:G18)</f>
        <v>843813244191.53149</v>
      </c>
      <c r="H19" s="56"/>
      <c r="I19" s="29"/>
      <c r="J19" s="46"/>
      <c r="K19" s="46"/>
    </row>
    <row r="20" spans="1:11" ht="30" customHeight="1" x14ac:dyDescent="0.4">
      <c r="A20" s="54"/>
      <c r="B20" s="55"/>
      <c r="C20" s="40"/>
      <c r="D20" s="40"/>
      <c r="E20" s="40"/>
      <c r="F20" s="40"/>
      <c r="G20" s="40"/>
      <c r="H20" s="40"/>
    </row>
    <row r="21" spans="1:11" ht="36" customHeight="1" x14ac:dyDescent="0.4">
      <c r="A21" s="162" t="s">
        <v>863</v>
      </c>
      <c r="B21" s="163"/>
      <c r="C21" s="163"/>
      <c r="D21" s="163"/>
      <c r="E21" s="163"/>
      <c r="F21" s="163"/>
      <c r="G21" s="163"/>
      <c r="H21" s="163"/>
      <c r="I21" s="163"/>
    </row>
    <row r="22" spans="1:11" ht="30" customHeight="1" x14ac:dyDescent="0.4">
      <c r="A22" s="30">
        <v>0</v>
      </c>
      <c r="B22" s="30">
        <v>1</v>
      </c>
      <c r="C22" s="30">
        <v>2</v>
      </c>
      <c r="D22" s="30">
        <v>3</v>
      </c>
      <c r="E22" s="30" t="s">
        <v>857</v>
      </c>
      <c r="F22" s="41">
        <v>5</v>
      </c>
      <c r="G22" s="30">
        <v>6</v>
      </c>
      <c r="H22" s="30">
        <v>7</v>
      </c>
      <c r="I22" s="30">
        <v>7</v>
      </c>
    </row>
    <row r="23" spans="1:11" ht="86.25" customHeight="1" x14ac:dyDescent="0.4">
      <c r="A23" s="39" t="s">
        <v>0</v>
      </c>
      <c r="B23" s="39" t="s">
        <v>23</v>
      </c>
      <c r="C23" s="42" t="s">
        <v>8</v>
      </c>
      <c r="D23" s="39" t="s">
        <v>858</v>
      </c>
      <c r="E23" s="39" t="s">
        <v>15</v>
      </c>
      <c r="F23" s="39" t="s">
        <v>36</v>
      </c>
      <c r="G23" s="53" t="s">
        <v>864</v>
      </c>
      <c r="H23" s="39" t="s">
        <v>29</v>
      </c>
      <c r="I23" s="39" t="s">
        <v>16</v>
      </c>
    </row>
    <row r="24" spans="1:11" ht="30" customHeight="1" x14ac:dyDescent="0.4">
      <c r="A24" s="32"/>
      <c r="B24" s="32"/>
      <c r="C24" s="31" t="s">
        <v>851</v>
      </c>
      <c r="D24" s="31" t="s">
        <v>851</v>
      </c>
      <c r="E24" s="31" t="s">
        <v>851</v>
      </c>
      <c r="F24" s="31" t="s">
        <v>851</v>
      </c>
      <c r="G24" s="31" t="s">
        <v>851</v>
      </c>
      <c r="H24" s="31" t="s">
        <v>851</v>
      </c>
      <c r="I24" s="31" t="s">
        <v>851</v>
      </c>
    </row>
    <row r="25" spans="1:11" ht="30" customHeight="1" x14ac:dyDescent="0.4">
      <c r="A25" s="32">
        <v>1</v>
      </c>
      <c r="B25" s="32" t="s">
        <v>21</v>
      </c>
      <c r="C25" s="43">
        <v>213465497195.01001</v>
      </c>
      <c r="D25" s="43">
        <v>61273657790.849998</v>
      </c>
      <c r="E25" s="43">
        <f>C25-D25</f>
        <v>152191839404.16</v>
      </c>
      <c r="F25" s="43">
        <v>1791205177.29</v>
      </c>
      <c r="G25" s="43">
        <v>212386917.06</v>
      </c>
      <c r="H25" s="43">
        <v>25574988094.52</v>
      </c>
      <c r="I25" s="44">
        <f>E25+F25+G25+H25</f>
        <v>179770419593.03</v>
      </c>
      <c r="K25" s="46"/>
    </row>
    <row r="26" spans="1:11" ht="30" customHeight="1" x14ac:dyDescent="0.4">
      <c r="A26" s="32">
        <v>2</v>
      </c>
      <c r="B26" s="32" t="s">
        <v>22</v>
      </c>
      <c r="C26" s="43">
        <v>4401350457.6300001</v>
      </c>
      <c r="D26" s="43">
        <v>0</v>
      </c>
      <c r="E26" s="43">
        <f t="shared" ref="E26:E29" si="1">C26-D26</f>
        <v>4401350457.6300001</v>
      </c>
      <c r="F26" s="43">
        <v>36932065.509999998</v>
      </c>
      <c r="G26" s="43">
        <v>4379111.6900000004</v>
      </c>
      <c r="H26" s="43">
        <v>0</v>
      </c>
      <c r="I26" s="44">
        <f t="shared" ref="I26:I29" si="2">E26+F26+G26+H26</f>
        <v>4442661634.8299999</v>
      </c>
      <c r="K26" s="46"/>
    </row>
    <row r="27" spans="1:11" ht="30" customHeight="1" x14ac:dyDescent="0.4">
      <c r="A27" s="32">
        <v>3</v>
      </c>
      <c r="B27" s="32" t="s">
        <v>4</v>
      </c>
      <c r="C27" s="43">
        <v>2200675228.8099999</v>
      </c>
      <c r="D27" s="43">
        <v>0</v>
      </c>
      <c r="E27" s="43">
        <f t="shared" si="1"/>
        <v>2200675228.8099999</v>
      </c>
      <c r="F27" s="43">
        <v>18466032.760000002</v>
      </c>
      <c r="G27" s="43">
        <v>2189555.85</v>
      </c>
      <c r="H27" s="43">
        <v>0</v>
      </c>
      <c r="I27" s="44">
        <f t="shared" si="2"/>
        <v>2221330817.4200001</v>
      </c>
      <c r="K27" s="46"/>
    </row>
    <row r="28" spans="1:11" ht="51.75" customHeight="1" x14ac:dyDescent="0.4">
      <c r="A28" s="32">
        <v>4</v>
      </c>
      <c r="B28" s="37" t="s">
        <v>5</v>
      </c>
      <c r="C28" s="43">
        <v>7394268768.8199997</v>
      </c>
      <c r="D28" s="43">
        <v>0</v>
      </c>
      <c r="E28" s="43">
        <f t="shared" si="1"/>
        <v>7394268768.8199997</v>
      </c>
      <c r="F28" s="43">
        <v>62045870.060000002</v>
      </c>
      <c r="G28" s="43">
        <v>7356907.6399999997</v>
      </c>
      <c r="H28" s="43">
        <v>0</v>
      </c>
      <c r="I28" s="44">
        <f t="shared" si="2"/>
        <v>7463671546.5200005</v>
      </c>
      <c r="K28" s="46"/>
    </row>
    <row r="29" spans="1:11" ht="45.75" customHeight="1" thickBot="1" x14ac:dyDescent="0.45">
      <c r="A29" s="32">
        <v>5</v>
      </c>
      <c r="B29" s="32" t="s">
        <v>6</v>
      </c>
      <c r="C29" s="43">
        <v>4401350457.6300001</v>
      </c>
      <c r="D29" s="43">
        <v>112156719</v>
      </c>
      <c r="E29" s="43">
        <f t="shared" si="1"/>
        <v>4289193738.6300001</v>
      </c>
      <c r="F29" s="43">
        <v>36932065.509999998</v>
      </c>
      <c r="G29" s="43">
        <v>4379111.6900000004</v>
      </c>
      <c r="H29" s="43">
        <v>1826784863.8900001</v>
      </c>
      <c r="I29" s="44">
        <f t="shared" si="2"/>
        <v>6157289779.7200003</v>
      </c>
      <c r="K29" s="46"/>
    </row>
    <row r="30" spans="1:11" ht="30" customHeight="1" thickTop="1" thickBot="1" x14ac:dyDescent="0.45">
      <c r="A30" s="32"/>
      <c r="B30" s="41" t="s">
        <v>19</v>
      </c>
      <c r="C30" s="45">
        <f>SUM(C25:C29)</f>
        <v>231863142107.90002</v>
      </c>
      <c r="D30" s="45">
        <f t="shared" ref="D30:I30" si="3">SUM(D25:D29)</f>
        <v>61385814509.849998</v>
      </c>
      <c r="E30" s="45">
        <f t="shared" si="3"/>
        <v>170477327598.05002</v>
      </c>
      <c r="F30" s="45">
        <f>SUM(F25:F29)</f>
        <v>1945581211.1299999</v>
      </c>
      <c r="G30" s="45">
        <f t="shared" si="3"/>
        <v>230691603.92999998</v>
      </c>
      <c r="H30" s="45">
        <f t="shared" si="3"/>
        <v>27401772958.41</v>
      </c>
      <c r="I30" s="45">
        <f t="shared" si="3"/>
        <v>200055373371.51999</v>
      </c>
      <c r="K30" s="46"/>
    </row>
    <row r="31" spans="1:11" ht="70.5" customHeight="1" thickTop="1" x14ac:dyDescent="0.4">
      <c r="D31" s="46"/>
      <c r="E31" s="46"/>
      <c r="F31" s="47"/>
      <c r="G31" s="47"/>
    </row>
    <row r="32" spans="1:11" ht="30" customHeight="1" x14ac:dyDescent="0.4">
      <c r="A32" s="27" t="s">
        <v>859</v>
      </c>
      <c r="E32" s="46"/>
      <c r="F32" s="46"/>
      <c r="I32" s="35"/>
    </row>
    <row r="33" spans="1:9" ht="41.25" customHeight="1" x14ac:dyDescent="0.4">
      <c r="A33" s="120" t="s">
        <v>860</v>
      </c>
      <c r="B33" s="120"/>
      <c r="C33" s="120"/>
      <c r="D33" s="120"/>
      <c r="E33" s="120"/>
      <c r="F33" s="120"/>
      <c r="G33" s="120"/>
      <c r="I33" s="35"/>
    </row>
    <row r="34" spans="1:9" ht="30" customHeight="1" x14ac:dyDescent="0.4">
      <c r="B34" s="28"/>
      <c r="C34" s="28"/>
      <c r="D34" s="28"/>
      <c r="E34" s="28"/>
      <c r="F34" s="28"/>
    </row>
    <row r="35" spans="1:9" ht="30" customHeight="1" x14ac:dyDescent="0.4">
      <c r="B35" s="28"/>
      <c r="C35" s="28"/>
      <c r="D35" s="28"/>
      <c r="E35" s="28"/>
      <c r="F35" s="28"/>
    </row>
    <row r="36" spans="1:9" ht="30" customHeight="1" x14ac:dyDescent="0.4">
      <c r="B36" s="28"/>
      <c r="C36" s="28"/>
      <c r="D36" s="28"/>
      <c r="E36" s="28"/>
      <c r="F36" s="28"/>
    </row>
    <row r="37" spans="1:9" ht="30" customHeight="1" x14ac:dyDescent="0.4">
      <c r="C37" s="116" t="s">
        <v>33</v>
      </c>
      <c r="D37" s="116"/>
      <c r="E37" s="116"/>
      <c r="F37" s="116"/>
      <c r="G37" s="116"/>
    </row>
    <row r="38" spans="1:9" ht="30" customHeight="1" x14ac:dyDescent="0.4">
      <c r="C38" s="116" t="s">
        <v>934</v>
      </c>
      <c r="D38" s="116"/>
      <c r="E38" s="116"/>
      <c r="F38" s="116"/>
      <c r="G38" s="116"/>
    </row>
    <row r="39" spans="1:9" ht="30" customHeight="1" x14ac:dyDescent="0.4">
      <c r="C39" s="116" t="s">
        <v>933</v>
      </c>
      <c r="D39" s="116"/>
      <c r="E39" s="116"/>
      <c r="F39" s="116"/>
      <c r="G39" s="116"/>
    </row>
    <row r="40" spans="1:9" ht="30" customHeight="1" x14ac:dyDescent="0.4">
      <c r="C40" s="116" t="s">
        <v>34</v>
      </c>
      <c r="D40" s="116"/>
      <c r="E40" s="116"/>
      <c r="F40" s="116"/>
      <c r="G40" s="116"/>
    </row>
  </sheetData>
  <mergeCells count="9">
    <mergeCell ref="C40:G40"/>
    <mergeCell ref="A1:H1"/>
    <mergeCell ref="A2:H2"/>
    <mergeCell ref="A33:G33"/>
    <mergeCell ref="C37:G37"/>
    <mergeCell ref="C38:G38"/>
    <mergeCell ref="C39:G39"/>
    <mergeCell ref="A3:G3"/>
    <mergeCell ref="A21:I21"/>
  </mergeCells>
  <phoneticPr fontId="3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H54"/>
  <sheetViews>
    <sheetView zoomScale="80" zoomScaleNormal="8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activeCell="A4" sqref="A4:T46"/>
    </sheetView>
  </sheetViews>
  <sheetFormatPr defaultColWidth="8.88671875" defaultRowHeight="13.2" x14ac:dyDescent="0.25"/>
  <cols>
    <col min="1" max="1" width="4.109375" style="60" bestFit="1" customWidth="1"/>
    <col min="2" max="2" width="22.44140625" style="60" customWidth="1"/>
    <col min="3" max="3" width="7.44140625" style="60" customWidth="1"/>
    <col min="4" max="4" width="25.5546875" style="60" customWidth="1"/>
    <col min="5" max="5" width="23.6640625" style="60" customWidth="1"/>
    <col min="6" max="6" width="28.33203125" style="60" customWidth="1"/>
    <col min="7" max="7" width="21.33203125" style="60" customWidth="1"/>
    <col min="8" max="8" width="24.44140625" style="60" customWidth="1"/>
    <col min="9" max="9" width="22.6640625" style="60" customWidth="1"/>
    <col min="10" max="10" width="25.5546875" style="60" customWidth="1"/>
    <col min="11" max="11" width="19.5546875" style="60" customWidth="1"/>
    <col min="12" max="12" width="21" style="60" customWidth="1"/>
    <col min="13" max="18" width="22" style="60" customWidth="1"/>
    <col min="19" max="19" width="24.33203125" style="60" bestFit="1" customWidth="1"/>
    <col min="20" max="20" width="24.109375" style="60" customWidth="1"/>
    <col min="21" max="21" width="6.44140625" style="60" customWidth="1"/>
    <col min="22" max="22" width="8.88671875" style="60"/>
    <col min="23" max="23" width="16.33203125" style="60" bestFit="1" customWidth="1"/>
    <col min="24" max="24" width="16.88671875" style="60" bestFit="1" customWidth="1"/>
    <col min="25" max="25" width="21" style="60" customWidth="1"/>
    <col min="26" max="26" width="8.88671875" style="60"/>
    <col min="27" max="27" width="17.44140625" style="60" customWidth="1"/>
    <col min="28" max="28" width="12.33203125" style="60" bestFit="1" customWidth="1"/>
    <col min="29" max="29" width="17.88671875" style="60" customWidth="1"/>
    <col min="30" max="31" width="8.88671875" style="60"/>
    <col min="32" max="32" width="17.88671875" style="60" bestFit="1" customWidth="1"/>
    <col min="33" max="33" width="16.33203125" style="60" bestFit="1" customWidth="1"/>
    <col min="34" max="34" width="17.88671875" style="60" bestFit="1" customWidth="1"/>
    <col min="35" max="16384" width="8.88671875" style="60"/>
  </cols>
  <sheetData>
    <row r="1" spans="1:34" ht="22.8" x14ac:dyDescent="0.4">
      <c r="A1" s="125" t="s">
        <v>896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2" spans="1:34" ht="24.6" x14ac:dyDescent="0.4">
      <c r="A2" s="126" t="s">
        <v>895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34" ht="18" customHeight="1" x14ac:dyDescent="0.35">
      <c r="H3" s="61" t="s">
        <v>27</v>
      </c>
    </row>
    <row r="4" spans="1:34" ht="17.399999999999999" x14ac:dyDescent="0.3">
      <c r="A4" s="127" t="s">
        <v>897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</row>
    <row r="5" spans="1:34" ht="20.399999999999999" x14ac:dyDescent="0.35">
      <c r="A5" s="62"/>
      <c r="B5" s="62"/>
      <c r="C5" s="62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62"/>
    </row>
    <row r="6" spans="1:34" ht="15.6" x14ac:dyDescent="0.3">
      <c r="A6" s="102">
        <v>1</v>
      </c>
      <c r="B6" s="102">
        <v>2</v>
      </c>
      <c r="C6" s="102">
        <v>3</v>
      </c>
      <c r="D6" s="102">
        <v>4</v>
      </c>
      <c r="E6" s="102">
        <v>5</v>
      </c>
      <c r="F6" s="102" t="s">
        <v>9</v>
      </c>
      <c r="G6" s="102">
        <v>7</v>
      </c>
      <c r="H6" s="102">
        <v>8</v>
      </c>
      <c r="I6" s="102">
        <v>9</v>
      </c>
      <c r="J6" s="102" t="s">
        <v>10</v>
      </c>
      <c r="K6" s="102">
        <v>11</v>
      </c>
      <c r="L6" s="102">
        <v>12</v>
      </c>
      <c r="M6" s="102">
        <v>13</v>
      </c>
      <c r="N6" s="102">
        <v>14</v>
      </c>
      <c r="O6" s="102">
        <v>15</v>
      </c>
      <c r="P6" s="102">
        <v>16</v>
      </c>
      <c r="Q6" s="102">
        <v>17</v>
      </c>
      <c r="R6" s="102">
        <v>18</v>
      </c>
      <c r="S6" s="102" t="s">
        <v>930</v>
      </c>
      <c r="T6" s="102" t="s">
        <v>931</v>
      </c>
      <c r="U6" s="92"/>
    </row>
    <row r="7" spans="1:34" ht="12.75" customHeight="1" x14ac:dyDescent="0.3">
      <c r="A7" s="123" t="s">
        <v>0</v>
      </c>
      <c r="B7" s="123" t="s">
        <v>23</v>
      </c>
      <c r="C7" s="123" t="s">
        <v>1</v>
      </c>
      <c r="D7" s="123" t="s">
        <v>898</v>
      </c>
      <c r="E7" s="123" t="s">
        <v>35</v>
      </c>
      <c r="F7" s="123" t="s">
        <v>2</v>
      </c>
      <c r="G7" s="129" t="s">
        <v>28</v>
      </c>
      <c r="H7" s="130"/>
      <c r="I7" s="131"/>
      <c r="J7" s="123" t="s">
        <v>15</v>
      </c>
      <c r="K7" s="123" t="s">
        <v>899</v>
      </c>
      <c r="L7" s="123" t="s">
        <v>900</v>
      </c>
      <c r="M7" s="123" t="s">
        <v>901</v>
      </c>
      <c r="N7" s="123" t="s">
        <v>928</v>
      </c>
      <c r="O7" s="123" t="s">
        <v>929</v>
      </c>
      <c r="P7" s="123" t="s">
        <v>76</v>
      </c>
      <c r="Q7" s="123" t="s">
        <v>902</v>
      </c>
      <c r="R7" s="123" t="s">
        <v>903</v>
      </c>
      <c r="S7" s="123" t="s">
        <v>30</v>
      </c>
      <c r="T7" s="123" t="s">
        <v>16</v>
      </c>
      <c r="U7" s="132" t="s">
        <v>0</v>
      </c>
    </row>
    <row r="8" spans="1:34" ht="50.25" customHeight="1" x14ac:dyDescent="0.3">
      <c r="A8" s="124"/>
      <c r="B8" s="124"/>
      <c r="C8" s="124"/>
      <c r="D8" s="124"/>
      <c r="E8" s="124"/>
      <c r="F8" s="124"/>
      <c r="G8" s="103" t="s">
        <v>3</v>
      </c>
      <c r="H8" s="103" t="s">
        <v>14</v>
      </c>
      <c r="I8" s="103" t="s">
        <v>825</v>
      </c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33"/>
    </row>
    <row r="9" spans="1:34" ht="30" customHeight="1" x14ac:dyDescent="0.3">
      <c r="A9" s="92"/>
      <c r="B9" s="92"/>
      <c r="C9" s="92"/>
      <c r="D9" s="98" t="s">
        <v>851</v>
      </c>
      <c r="E9" s="98" t="s">
        <v>851</v>
      </c>
      <c r="F9" s="98" t="s">
        <v>851</v>
      </c>
      <c r="G9" s="98" t="s">
        <v>851</v>
      </c>
      <c r="H9" s="98" t="s">
        <v>851</v>
      </c>
      <c r="I9" s="98" t="s">
        <v>851</v>
      </c>
      <c r="J9" s="98" t="s">
        <v>851</v>
      </c>
      <c r="K9" s="98" t="s">
        <v>851</v>
      </c>
      <c r="L9" s="98" t="s">
        <v>851</v>
      </c>
      <c r="M9" s="98" t="s">
        <v>851</v>
      </c>
      <c r="N9" s="98" t="s">
        <v>851</v>
      </c>
      <c r="O9" s="98" t="s">
        <v>851</v>
      </c>
      <c r="P9" s="98" t="s">
        <v>851</v>
      </c>
      <c r="Q9" s="98" t="s">
        <v>851</v>
      </c>
      <c r="R9" s="98" t="s">
        <v>851</v>
      </c>
      <c r="S9" s="98" t="s">
        <v>851</v>
      </c>
      <c r="T9" s="98" t="s">
        <v>851</v>
      </c>
      <c r="U9" s="92"/>
    </row>
    <row r="10" spans="1:34" ht="30" customHeight="1" x14ac:dyDescent="0.3">
      <c r="A10" s="92">
        <v>1</v>
      </c>
      <c r="B10" s="104" t="s">
        <v>39</v>
      </c>
      <c r="C10" s="105">
        <v>17</v>
      </c>
      <c r="D10" s="106">
        <v>2825784583.2283001</v>
      </c>
      <c r="E10" s="106">
        <v>490986253.16039997</v>
      </c>
      <c r="F10" s="107">
        <f>D10+E10</f>
        <v>3316770836.3887</v>
      </c>
      <c r="G10" s="106">
        <v>90495551.450000003</v>
      </c>
      <c r="H10" s="106">
        <v>0</v>
      </c>
      <c r="I10" s="106">
        <v>762799081.96999991</v>
      </c>
      <c r="J10" s="106">
        <f>F10-G10-H10-I10</f>
        <v>2463476202.9687004</v>
      </c>
      <c r="K10" s="106">
        <v>29763001.559700001</v>
      </c>
      <c r="L10" s="106">
        <v>2811506.7015</v>
      </c>
      <c r="M10" s="106">
        <v>78986975.889900014</v>
      </c>
      <c r="N10" s="106">
        <f>M10/2</f>
        <v>39493487.944950007</v>
      </c>
      <c r="O10" s="106">
        <f>M10-N10</f>
        <v>39493487.944950007</v>
      </c>
      <c r="P10" s="106">
        <v>1871498371.3058</v>
      </c>
      <c r="Q10" s="108">
        <v>0</v>
      </c>
      <c r="R10" s="106">
        <f>P10-Q10</f>
        <v>1871498371.3058</v>
      </c>
      <c r="S10" s="108">
        <f>F10+K10+L10+M10+P10</f>
        <v>5299830691.8456001</v>
      </c>
      <c r="T10" s="109">
        <f>J10+K10+L10+O10+R10</f>
        <v>4407042570.4806499</v>
      </c>
      <c r="U10" s="92">
        <v>1</v>
      </c>
      <c r="AH10" s="63">
        <v>0</v>
      </c>
    </row>
    <row r="11" spans="1:34" ht="30" customHeight="1" x14ac:dyDescent="0.3">
      <c r="A11" s="92">
        <v>2</v>
      </c>
      <c r="B11" s="104" t="s">
        <v>40</v>
      </c>
      <c r="C11" s="110">
        <v>21</v>
      </c>
      <c r="D11" s="106">
        <v>3006148856.5981998</v>
      </c>
      <c r="E11" s="106">
        <v>0</v>
      </c>
      <c r="F11" s="107">
        <f t="shared" ref="F11:F45" si="0">D11+E11</f>
        <v>3006148856.5981998</v>
      </c>
      <c r="G11" s="106">
        <v>102331326.8</v>
      </c>
      <c r="H11" s="106">
        <v>0</v>
      </c>
      <c r="I11" s="106">
        <v>534691946.87999994</v>
      </c>
      <c r="J11" s="106">
        <f t="shared" ref="J11:J45" si="1">F11-G11-H11-I11</f>
        <v>2369125582.9181995</v>
      </c>
      <c r="K11" s="106">
        <v>25224823.058400001</v>
      </c>
      <c r="L11" s="106">
        <v>2990959.6458000001</v>
      </c>
      <c r="M11" s="106">
        <v>84028559.242200002</v>
      </c>
      <c r="N11" s="106">
        <v>0</v>
      </c>
      <c r="O11" s="106">
        <f t="shared" ref="O11:O45" si="2">M11-N11</f>
        <v>84028559.242200002</v>
      </c>
      <c r="P11" s="106">
        <v>1977425699.7474999</v>
      </c>
      <c r="Q11" s="108">
        <v>0</v>
      </c>
      <c r="R11" s="106">
        <f t="shared" ref="R11:R45" si="3">P11-Q11</f>
        <v>1977425699.7474999</v>
      </c>
      <c r="S11" s="108">
        <f t="shared" ref="S11:S45" si="4">F11+K11+L11+M11+P11</f>
        <v>5095818898.2921</v>
      </c>
      <c r="T11" s="109">
        <f t="shared" ref="T11:T45" si="5">J11+K11+L11+O11+R11</f>
        <v>4458795624.6120996</v>
      </c>
      <c r="U11" s="92">
        <v>2</v>
      </c>
      <c r="AH11" s="63">
        <v>0</v>
      </c>
    </row>
    <row r="12" spans="1:34" ht="30" customHeight="1" x14ac:dyDescent="0.3">
      <c r="A12" s="92">
        <v>3</v>
      </c>
      <c r="B12" s="104" t="s">
        <v>41</v>
      </c>
      <c r="C12" s="110">
        <v>31</v>
      </c>
      <c r="D12" s="106">
        <v>3034084761.6724</v>
      </c>
      <c r="E12" s="106">
        <v>9984033633.7560005</v>
      </c>
      <c r="F12" s="107">
        <f t="shared" si="0"/>
        <v>13018118395.4284</v>
      </c>
      <c r="G12" s="106">
        <v>80009252.760000005</v>
      </c>
      <c r="H12" s="106">
        <v>0</v>
      </c>
      <c r="I12" s="106">
        <v>1241314104.21</v>
      </c>
      <c r="J12" s="106">
        <f t="shared" si="1"/>
        <v>11696795038.458401</v>
      </c>
      <c r="K12" s="106">
        <v>134862354.93099999</v>
      </c>
      <c r="L12" s="106">
        <v>3018754.3986999998</v>
      </c>
      <c r="M12" s="106">
        <v>84809430.039499998</v>
      </c>
      <c r="N12" s="106">
        <f>M12/2</f>
        <v>42404715.019749999</v>
      </c>
      <c r="O12" s="106">
        <f t="shared" si="2"/>
        <v>42404715.019749999</v>
      </c>
      <c r="P12" s="106">
        <v>2206487470.7126002</v>
      </c>
      <c r="Q12" s="108">
        <v>0</v>
      </c>
      <c r="R12" s="106">
        <f t="shared" si="3"/>
        <v>2206487470.7126002</v>
      </c>
      <c r="S12" s="108">
        <f t="shared" si="4"/>
        <v>15447296405.510201</v>
      </c>
      <c r="T12" s="109">
        <f t="shared" si="5"/>
        <v>14083568333.520452</v>
      </c>
      <c r="U12" s="92">
        <v>3</v>
      </c>
      <c r="AH12" s="63">
        <v>0</v>
      </c>
    </row>
    <row r="13" spans="1:34" ht="30" customHeight="1" x14ac:dyDescent="0.3">
      <c r="A13" s="92">
        <v>4</v>
      </c>
      <c r="B13" s="104" t="s">
        <v>42</v>
      </c>
      <c r="C13" s="110">
        <v>21</v>
      </c>
      <c r="D13" s="106">
        <v>3000517190.6261001</v>
      </c>
      <c r="E13" s="106">
        <v>0</v>
      </c>
      <c r="F13" s="107">
        <f t="shared" si="0"/>
        <v>3000517190.6261001</v>
      </c>
      <c r="G13" s="106">
        <v>86007208.379999995</v>
      </c>
      <c r="H13" s="106">
        <v>0</v>
      </c>
      <c r="I13" s="106">
        <v>423537164.26999998</v>
      </c>
      <c r="J13" s="106">
        <f t="shared" si="1"/>
        <v>2490972817.9761</v>
      </c>
      <c r="K13" s="106">
        <v>25177567.3189</v>
      </c>
      <c r="L13" s="106">
        <v>2985356.4350000001</v>
      </c>
      <c r="M13" s="106">
        <v>83871141.628999993</v>
      </c>
      <c r="N13" s="106">
        <v>0</v>
      </c>
      <c r="O13" s="106">
        <f t="shared" si="2"/>
        <v>83871141.628999993</v>
      </c>
      <c r="P13" s="106">
        <v>2242360907.993</v>
      </c>
      <c r="Q13" s="108">
        <v>0</v>
      </c>
      <c r="R13" s="106">
        <f t="shared" si="3"/>
        <v>2242360907.993</v>
      </c>
      <c r="S13" s="108">
        <f t="shared" si="4"/>
        <v>5354912164.0020008</v>
      </c>
      <c r="T13" s="109">
        <f t="shared" si="5"/>
        <v>4845367791.3520002</v>
      </c>
      <c r="U13" s="92">
        <v>4</v>
      </c>
      <c r="AH13" s="63">
        <v>0</v>
      </c>
    </row>
    <row r="14" spans="1:34" ht="30" customHeight="1" x14ac:dyDescent="0.3">
      <c r="A14" s="92">
        <v>5</v>
      </c>
      <c r="B14" s="104" t="s">
        <v>43</v>
      </c>
      <c r="C14" s="110">
        <v>20</v>
      </c>
      <c r="D14" s="106">
        <v>3609722709.4414997</v>
      </c>
      <c r="E14" s="106">
        <v>0</v>
      </c>
      <c r="F14" s="107">
        <f t="shared" si="0"/>
        <v>3609722709.4414997</v>
      </c>
      <c r="G14" s="106">
        <v>222151610.31</v>
      </c>
      <c r="H14" s="106">
        <v>201255000</v>
      </c>
      <c r="I14" s="106">
        <v>603248522.02999997</v>
      </c>
      <c r="J14" s="106">
        <f t="shared" si="1"/>
        <v>2583067577.1014996</v>
      </c>
      <c r="K14" s="106">
        <v>30289457.0359</v>
      </c>
      <c r="L14" s="106">
        <v>3591483.8125</v>
      </c>
      <c r="M14" s="106">
        <v>100899793.3927</v>
      </c>
      <c r="N14" s="106">
        <v>0</v>
      </c>
      <c r="O14" s="106">
        <f t="shared" si="2"/>
        <v>100899793.3927</v>
      </c>
      <c r="P14" s="106">
        <v>2356118245.8909001</v>
      </c>
      <c r="Q14" s="108">
        <v>0</v>
      </c>
      <c r="R14" s="106">
        <f t="shared" si="3"/>
        <v>2356118245.8909001</v>
      </c>
      <c r="S14" s="108">
        <f t="shared" si="4"/>
        <v>6100621689.5734997</v>
      </c>
      <c r="T14" s="109">
        <f t="shared" si="5"/>
        <v>5073966557.2334995</v>
      </c>
      <c r="U14" s="92">
        <v>5</v>
      </c>
      <c r="AH14" s="63">
        <v>0</v>
      </c>
    </row>
    <row r="15" spans="1:34" ht="30" customHeight="1" x14ac:dyDescent="0.3">
      <c r="A15" s="92">
        <v>6</v>
      </c>
      <c r="B15" s="104" t="s">
        <v>44</v>
      </c>
      <c r="C15" s="110">
        <v>8</v>
      </c>
      <c r="D15" s="106">
        <v>2670168805.3949003</v>
      </c>
      <c r="E15" s="106">
        <v>9990411624.8311005</v>
      </c>
      <c r="F15" s="107">
        <f t="shared" si="0"/>
        <v>12660580430.226002</v>
      </c>
      <c r="G15" s="106">
        <v>172604749.97</v>
      </c>
      <c r="H15" s="106">
        <v>0</v>
      </c>
      <c r="I15" s="106">
        <v>1442980229.48</v>
      </c>
      <c r="J15" s="106">
        <f t="shared" si="1"/>
        <v>11044995450.776003</v>
      </c>
      <c r="K15" s="106">
        <v>105931187.12630001</v>
      </c>
      <c r="L15" s="106">
        <v>2656677.2058000001</v>
      </c>
      <c r="M15" s="106">
        <v>74637168.135699987</v>
      </c>
      <c r="N15" s="106">
        <f t="shared" ref="N15:N21" si="6">M15/2</f>
        <v>37318584.067849994</v>
      </c>
      <c r="O15" s="106">
        <f t="shared" si="2"/>
        <v>37318584.067849994</v>
      </c>
      <c r="P15" s="106">
        <v>1738156785.8197999</v>
      </c>
      <c r="Q15" s="108">
        <v>0</v>
      </c>
      <c r="R15" s="106">
        <f t="shared" si="3"/>
        <v>1738156785.8197999</v>
      </c>
      <c r="S15" s="108">
        <f t="shared" si="4"/>
        <v>14581962248.513601</v>
      </c>
      <c r="T15" s="109">
        <f t="shared" si="5"/>
        <v>12929058684.995752</v>
      </c>
      <c r="U15" s="92">
        <v>6</v>
      </c>
      <c r="AH15" s="63">
        <v>0</v>
      </c>
    </row>
    <row r="16" spans="1:34" ht="30" customHeight="1" x14ac:dyDescent="0.3">
      <c r="A16" s="92">
        <v>7</v>
      </c>
      <c r="B16" s="104" t="s">
        <v>45</v>
      </c>
      <c r="C16" s="110">
        <v>23</v>
      </c>
      <c r="D16" s="106">
        <v>3384348387.1337004</v>
      </c>
      <c r="E16" s="106">
        <v>0</v>
      </c>
      <c r="F16" s="107">
        <f t="shared" si="0"/>
        <v>3384348387.1337004</v>
      </c>
      <c r="G16" s="106">
        <v>55414264.829999998</v>
      </c>
      <c r="H16" s="106">
        <v>103855987.23</v>
      </c>
      <c r="I16" s="106">
        <v>1050842751.8200001</v>
      </c>
      <c r="J16" s="106">
        <f t="shared" si="1"/>
        <v>2174235383.2537003</v>
      </c>
      <c r="K16" s="106">
        <v>28398324.003699999</v>
      </c>
      <c r="L16" s="106">
        <v>3367248.2421999997</v>
      </c>
      <c r="M16" s="106">
        <v>94600078.875200018</v>
      </c>
      <c r="N16" s="106">
        <f t="shared" si="6"/>
        <v>47300039.437600009</v>
      </c>
      <c r="O16" s="106">
        <f t="shared" si="2"/>
        <v>47300039.437600009</v>
      </c>
      <c r="P16" s="106">
        <v>2188179048.5570002</v>
      </c>
      <c r="Q16" s="108">
        <v>0</v>
      </c>
      <c r="R16" s="106">
        <f t="shared" si="3"/>
        <v>2188179048.5570002</v>
      </c>
      <c r="S16" s="108">
        <f t="shared" si="4"/>
        <v>5698893086.8118</v>
      </c>
      <c r="T16" s="109">
        <f t="shared" si="5"/>
        <v>4441480043.4941998</v>
      </c>
      <c r="U16" s="92">
        <v>7</v>
      </c>
      <c r="AH16" s="63">
        <v>0</v>
      </c>
    </row>
    <row r="17" spans="1:34" ht="30" customHeight="1" x14ac:dyDescent="0.3">
      <c r="A17" s="92">
        <v>8</v>
      </c>
      <c r="B17" s="104" t="s">
        <v>46</v>
      </c>
      <c r="C17" s="110">
        <v>27</v>
      </c>
      <c r="D17" s="106">
        <v>3749372988.3868999</v>
      </c>
      <c r="E17" s="106">
        <v>0</v>
      </c>
      <c r="F17" s="107">
        <f t="shared" si="0"/>
        <v>3749372988.3868999</v>
      </c>
      <c r="G17" s="106">
        <v>38682179.93</v>
      </c>
      <c r="H17" s="106">
        <v>0</v>
      </c>
      <c r="I17" s="106">
        <v>587036331.09000003</v>
      </c>
      <c r="J17" s="106">
        <f t="shared" si="1"/>
        <v>3123654477.3669</v>
      </c>
      <c r="K17" s="106">
        <v>31461273.114500001</v>
      </c>
      <c r="L17" s="106">
        <v>3730428.4785000002</v>
      </c>
      <c r="M17" s="106">
        <v>104803329.87640001</v>
      </c>
      <c r="N17" s="106">
        <v>0</v>
      </c>
      <c r="O17" s="106">
        <f t="shared" si="2"/>
        <v>104803329.87640001</v>
      </c>
      <c r="P17" s="106">
        <v>2130088421.2992001</v>
      </c>
      <c r="Q17" s="108">
        <v>0</v>
      </c>
      <c r="R17" s="106">
        <f t="shared" si="3"/>
        <v>2130088421.2992001</v>
      </c>
      <c r="S17" s="108">
        <f t="shared" si="4"/>
        <v>6019456441.1555004</v>
      </c>
      <c r="T17" s="109">
        <f t="shared" si="5"/>
        <v>5393737930.1355</v>
      </c>
      <c r="U17" s="92">
        <v>8</v>
      </c>
      <c r="AH17" s="63">
        <v>0</v>
      </c>
    </row>
    <row r="18" spans="1:34" ht="30" customHeight="1" x14ac:dyDescent="0.3">
      <c r="A18" s="92">
        <v>9</v>
      </c>
      <c r="B18" s="104" t="s">
        <v>47</v>
      </c>
      <c r="C18" s="110">
        <v>18</v>
      </c>
      <c r="D18" s="106">
        <v>3034602198.6359997</v>
      </c>
      <c r="E18" s="106">
        <v>0</v>
      </c>
      <c r="F18" s="107">
        <f t="shared" si="0"/>
        <v>3034602198.6359997</v>
      </c>
      <c r="G18" s="106">
        <v>337825536.31</v>
      </c>
      <c r="H18" s="106">
        <v>633134951.91999996</v>
      </c>
      <c r="I18" s="106">
        <v>807367923.38000011</v>
      </c>
      <c r="J18" s="106">
        <f t="shared" si="1"/>
        <v>1256273787.0259995</v>
      </c>
      <c r="K18" s="106">
        <v>25463577.2051</v>
      </c>
      <c r="L18" s="106">
        <v>3019269.2212</v>
      </c>
      <c r="M18" s="106">
        <v>84823893.555600002</v>
      </c>
      <c r="N18" s="106">
        <f t="shared" si="6"/>
        <v>42411946.777800001</v>
      </c>
      <c r="O18" s="106">
        <f t="shared" si="2"/>
        <v>42411946.777800001</v>
      </c>
      <c r="P18" s="106">
        <v>1881358979.7567999</v>
      </c>
      <c r="Q18" s="108">
        <v>0</v>
      </c>
      <c r="R18" s="106">
        <f t="shared" si="3"/>
        <v>1881358979.7567999</v>
      </c>
      <c r="S18" s="108">
        <f t="shared" si="4"/>
        <v>5029267918.3746996</v>
      </c>
      <c r="T18" s="109">
        <f t="shared" si="5"/>
        <v>3208527559.9868994</v>
      </c>
      <c r="U18" s="92">
        <v>9</v>
      </c>
      <c r="AH18" s="63">
        <v>0</v>
      </c>
    </row>
    <row r="19" spans="1:34" ht="30" customHeight="1" x14ac:dyDescent="0.3">
      <c r="A19" s="92">
        <v>10</v>
      </c>
      <c r="B19" s="104" t="s">
        <v>48</v>
      </c>
      <c r="C19" s="110">
        <v>25</v>
      </c>
      <c r="D19" s="106">
        <v>3064101473.8292999</v>
      </c>
      <c r="E19" s="106">
        <v>14649897697.216</v>
      </c>
      <c r="F19" s="107">
        <f t="shared" si="0"/>
        <v>17713999171.0453</v>
      </c>
      <c r="G19" s="106">
        <v>57727995.840000004</v>
      </c>
      <c r="H19" s="106">
        <v>0</v>
      </c>
      <c r="I19" s="106">
        <v>1592421514.51</v>
      </c>
      <c r="J19" s="106">
        <f t="shared" si="1"/>
        <v>16063849660.695299</v>
      </c>
      <c r="K19" s="106">
        <v>176093175.15000001</v>
      </c>
      <c r="L19" s="106">
        <v>3048619.4450000003</v>
      </c>
      <c r="M19" s="106">
        <v>85648464.031399995</v>
      </c>
      <c r="N19" s="106">
        <f t="shared" si="6"/>
        <v>42824232.015699998</v>
      </c>
      <c r="O19" s="106">
        <f t="shared" si="2"/>
        <v>42824232.015699998</v>
      </c>
      <c r="P19" s="106">
        <v>2238238883.1559</v>
      </c>
      <c r="Q19" s="108">
        <v>0</v>
      </c>
      <c r="R19" s="106">
        <f t="shared" si="3"/>
        <v>2238238883.1559</v>
      </c>
      <c r="S19" s="108">
        <f t="shared" si="4"/>
        <v>20217028312.827599</v>
      </c>
      <c r="T19" s="109">
        <f t="shared" si="5"/>
        <v>18524054570.461899</v>
      </c>
      <c r="U19" s="92">
        <v>10</v>
      </c>
      <c r="AH19" s="63">
        <v>0</v>
      </c>
    </row>
    <row r="20" spans="1:34" ht="30" customHeight="1" x14ac:dyDescent="0.3">
      <c r="A20" s="92">
        <v>11</v>
      </c>
      <c r="B20" s="104" t="s">
        <v>49</v>
      </c>
      <c r="C20" s="110">
        <v>13</v>
      </c>
      <c r="D20" s="106">
        <v>2699815903.0427999</v>
      </c>
      <c r="E20" s="106">
        <v>0</v>
      </c>
      <c r="F20" s="107">
        <f t="shared" si="0"/>
        <v>2699815903.0427999</v>
      </c>
      <c r="G20" s="106">
        <v>85077064.760000005</v>
      </c>
      <c r="H20" s="106">
        <v>0</v>
      </c>
      <c r="I20" s="106">
        <v>453537495.10000002</v>
      </c>
      <c r="J20" s="106">
        <f t="shared" si="1"/>
        <v>2161201343.1827998</v>
      </c>
      <c r="K20" s="106">
        <v>22654360.011999998</v>
      </c>
      <c r="L20" s="106">
        <v>2686174.5051000002</v>
      </c>
      <c r="M20" s="106">
        <v>75465870.578500003</v>
      </c>
      <c r="N20" s="106">
        <v>0</v>
      </c>
      <c r="O20" s="106">
        <f t="shared" si="2"/>
        <v>75465870.578500003</v>
      </c>
      <c r="P20" s="106">
        <v>1915569326.7725999</v>
      </c>
      <c r="Q20" s="108">
        <v>0</v>
      </c>
      <c r="R20" s="106">
        <f t="shared" si="3"/>
        <v>1915569326.7725999</v>
      </c>
      <c r="S20" s="108">
        <f t="shared" si="4"/>
        <v>4716191634.9109993</v>
      </c>
      <c r="T20" s="109">
        <f t="shared" si="5"/>
        <v>4177577075.0509996</v>
      </c>
      <c r="U20" s="92">
        <v>11</v>
      </c>
      <c r="AH20" s="63">
        <v>0</v>
      </c>
    </row>
    <row r="21" spans="1:34" ht="30" customHeight="1" x14ac:dyDescent="0.3">
      <c r="A21" s="92">
        <v>12</v>
      </c>
      <c r="B21" s="104" t="s">
        <v>50</v>
      </c>
      <c r="C21" s="110">
        <v>18</v>
      </c>
      <c r="D21" s="106">
        <v>2821740316.5829997</v>
      </c>
      <c r="E21" s="106">
        <v>1893659164.6198001</v>
      </c>
      <c r="F21" s="107">
        <f t="shared" si="0"/>
        <v>4715399481.2027998</v>
      </c>
      <c r="G21" s="106">
        <v>144369361.52000001</v>
      </c>
      <c r="H21" s="106">
        <v>0</v>
      </c>
      <c r="I21" s="106">
        <v>1087773706.8099999</v>
      </c>
      <c r="J21" s="106">
        <f t="shared" si="1"/>
        <v>3483256412.8727994</v>
      </c>
      <c r="K21" s="106">
        <v>37635582.759000003</v>
      </c>
      <c r="L21" s="106">
        <v>2807482.8693999997</v>
      </c>
      <c r="M21" s="106">
        <v>78873929.625100002</v>
      </c>
      <c r="N21" s="106">
        <f t="shared" si="6"/>
        <v>39436964.812550001</v>
      </c>
      <c r="O21" s="106">
        <f t="shared" si="2"/>
        <v>39436964.812550001</v>
      </c>
      <c r="P21" s="106">
        <v>2066371870.4854</v>
      </c>
      <c r="Q21" s="108">
        <v>0</v>
      </c>
      <c r="R21" s="106">
        <f t="shared" si="3"/>
        <v>2066371870.4854</v>
      </c>
      <c r="S21" s="108">
        <f t="shared" si="4"/>
        <v>6901088346.9417</v>
      </c>
      <c r="T21" s="109">
        <f t="shared" si="5"/>
        <v>5629508313.7991495</v>
      </c>
      <c r="U21" s="92">
        <v>12</v>
      </c>
      <c r="AH21" s="63">
        <v>0</v>
      </c>
    </row>
    <row r="22" spans="1:34" ht="30" customHeight="1" x14ac:dyDescent="0.3">
      <c r="A22" s="92">
        <v>13</v>
      </c>
      <c r="B22" s="104" t="s">
        <v>51</v>
      </c>
      <c r="C22" s="110">
        <v>16</v>
      </c>
      <c r="D22" s="106">
        <v>2698292412.6623998</v>
      </c>
      <c r="E22" s="106">
        <v>0</v>
      </c>
      <c r="F22" s="107">
        <f t="shared" si="0"/>
        <v>2698292412.6623998</v>
      </c>
      <c r="G22" s="106">
        <v>186251942.97999999</v>
      </c>
      <c r="H22" s="106">
        <v>491490204.30000001</v>
      </c>
      <c r="I22" s="106">
        <v>658015878.29999995</v>
      </c>
      <c r="J22" s="106">
        <f t="shared" si="1"/>
        <v>1362534387.0823998</v>
      </c>
      <c r="K22" s="106">
        <v>22641576.282900002</v>
      </c>
      <c r="L22" s="106">
        <v>2684658.7125000004</v>
      </c>
      <c r="M22" s="106">
        <v>75423285.627499998</v>
      </c>
      <c r="N22" s="106">
        <v>0</v>
      </c>
      <c r="O22" s="106">
        <f t="shared" si="2"/>
        <v>75423285.627499998</v>
      </c>
      <c r="P22" s="106">
        <v>1853787953.8469999</v>
      </c>
      <c r="Q22" s="108">
        <v>0</v>
      </c>
      <c r="R22" s="106">
        <f t="shared" si="3"/>
        <v>1853787953.8469999</v>
      </c>
      <c r="S22" s="108">
        <f t="shared" si="4"/>
        <v>4652829887.1322994</v>
      </c>
      <c r="T22" s="109">
        <f t="shared" si="5"/>
        <v>3317071861.5523</v>
      </c>
      <c r="U22" s="92">
        <v>13</v>
      </c>
      <c r="AH22" s="63">
        <v>0</v>
      </c>
    </row>
    <row r="23" spans="1:34" ht="30" customHeight="1" x14ac:dyDescent="0.3">
      <c r="A23" s="92">
        <v>14</v>
      </c>
      <c r="B23" s="104" t="s">
        <v>52</v>
      </c>
      <c r="C23" s="110">
        <v>17</v>
      </c>
      <c r="D23" s="106">
        <v>3034864105.2944999</v>
      </c>
      <c r="E23" s="106">
        <v>0</v>
      </c>
      <c r="F23" s="107">
        <f t="shared" si="0"/>
        <v>3034864105.2944999</v>
      </c>
      <c r="G23" s="106">
        <v>134272278.47</v>
      </c>
      <c r="H23" s="106">
        <v>0</v>
      </c>
      <c r="I23" s="106">
        <v>476362584.38999999</v>
      </c>
      <c r="J23" s="106">
        <f t="shared" si="1"/>
        <v>2424229242.4345002</v>
      </c>
      <c r="K23" s="106">
        <v>25465774.8862</v>
      </c>
      <c r="L23" s="106">
        <v>3019529.8045999999</v>
      </c>
      <c r="M23" s="106">
        <v>84831214.430399999</v>
      </c>
      <c r="N23" s="106">
        <v>0</v>
      </c>
      <c r="O23" s="106">
        <f t="shared" si="2"/>
        <v>84831214.430399999</v>
      </c>
      <c r="P23" s="106">
        <v>2119097302.3676</v>
      </c>
      <c r="Q23" s="108">
        <v>0</v>
      </c>
      <c r="R23" s="106">
        <f t="shared" si="3"/>
        <v>2119097302.3676</v>
      </c>
      <c r="S23" s="108">
        <f t="shared" si="4"/>
        <v>5267277926.7832994</v>
      </c>
      <c r="T23" s="109">
        <f t="shared" si="5"/>
        <v>4656643063.9232998</v>
      </c>
      <c r="U23" s="92">
        <v>14</v>
      </c>
      <c r="AH23" s="63">
        <v>0</v>
      </c>
    </row>
    <row r="24" spans="1:34" ht="30" customHeight="1" x14ac:dyDescent="0.3">
      <c r="A24" s="92">
        <v>15</v>
      </c>
      <c r="B24" s="104" t="s">
        <v>53</v>
      </c>
      <c r="C24" s="110">
        <v>11</v>
      </c>
      <c r="D24" s="106">
        <v>2842483541.2241001</v>
      </c>
      <c r="E24" s="106">
        <v>0</v>
      </c>
      <c r="F24" s="107">
        <f t="shared" si="0"/>
        <v>2842483541.2241001</v>
      </c>
      <c r="G24" s="106">
        <v>88010682.840000004</v>
      </c>
      <c r="H24" s="106">
        <v>526362473.37</v>
      </c>
      <c r="I24" s="106">
        <v>317728998.01999998</v>
      </c>
      <c r="J24" s="106">
        <f t="shared" si="1"/>
        <v>1910381386.9941001</v>
      </c>
      <c r="K24" s="106">
        <v>23851494.982000001</v>
      </c>
      <c r="L24" s="106">
        <v>2828121.2845000001</v>
      </c>
      <c r="M24" s="106">
        <v>79453748.976699993</v>
      </c>
      <c r="N24" s="106">
        <v>0</v>
      </c>
      <c r="O24" s="106">
        <f t="shared" si="2"/>
        <v>79453748.976699993</v>
      </c>
      <c r="P24" s="106">
        <v>1757853093.6324999</v>
      </c>
      <c r="Q24" s="108">
        <v>0</v>
      </c>
      <c r="R24" s="106">
        <f t="shared" si="3"/>
        <v>1757853093.6324999</v>
      </c>
      <c r="S24" s="108">
        <f t="shared" si="4"/>
        <v>4706470000.0998001</v>
      </c>
      <c r="T24" s="109">
        <f t="shared" si="5"/>
        <v>3774367845.8698001</v>
      </c>
      <c r="U24" s="92">
        <v>15</v>
      </c>
      <c r="AH24" s="63">
        <v>0</v>
      </c>
    </row>
    <row r="25" spans="1:34" ht="30" customHeight="1" x14ac:dyDescent="0.3">
      <c r="A25" s="92">
        <v>16</v>
      </c>
      <c r="B25" s="104" t="s">
        <v>54</v>
      </c>
      <c r="C25" s="110">
        <v>27</v>
      </c>
      <c r="D25" s="106">
        <v>3137602664.8216</v>
      </c>
      <c r="E25" s="106">
        <v>1057912095.7366</v>
      </c>
      <c r="F25" s="107">
        <f t="shared" si="0"/>
        <v>4195514760.5581999</v>
      </c>
      <c r="G25" s="106">
        <v>133288659.45999999</v>
      </c>
      <c r="H25" s="106">
        <v>0</v>
      </c>
      <c r="I25" s="106">
        <v>1081407251.8199999</v>
      </c>
      <c r="J25" s="106">
        <f t="shared" si="1"/>
        <v>2980818849.2782001</v>
      </c>
      <c r="K25" s="106">
        <v>38646902.066399999</v>
      </c>
      <c r="L25" s="106">
        <v>3121749.2555</v>
      </c>
      <c r="M25" s="106">
        <v>87702986.104900002</v>
      </c>
      <c r="N25" s="106">
        <f t="shared" ref="N25" si="7">M25/2</f>
        <v>43851493.052450001</v>
      </c>
      <c r="O25" s="106">
        <f t="shared" si="2"/>
        <v>43851493.052450001</v>
      </c>
      <c r="P25" s="106">
        <v>2067260368.3355999</v>
      </c>
      <c r="Q25" s="108">
        <v>0</v>
      </c>
      <c r="R25" s="106">
        <f t="shared" si="3"/>
        <v>2067260368.3355999</v>
      </c>
      <c r="S25" s="108">
        <f t="shared" si="4"/>
        <v>6392246766.3205996</v>
      </c>
      <c r="T25" s="109">
        <f t="shared" si="5"/>
        <v>5133699361.9881496</v>
      </c>
      <c r="U25" s="92">
        <v>16</v>
      </c>
      <c r="AH25" s="63">
        <v>0</v>
      </c>
    </row>
    <row r="26" spans="1:34" ht="30" customHeight="1" x14ac:dyDescent="0.3">
      <c r="A26" s="92">
        <v>17</v>
      </c>
      <c r="B26" s="104" t="s">
        <v>55</v>
      </c>
      <c r="C26" s="110">
        <v>27</v>
      </c>
      <c r="D26" s="106">
        <v>3374782723.2460999</v>
      </c>
      <c r="E26" s="106">
        <v>0</v>
      </c>
      <c r="F26" s="107">
        <f t="shared" si="0"/>
        <v>3374782723.2460999</v>
      </c>
      <c r="G26" s="106">
        <v>53213368.039999999</v>
      </c>
      <c r="H26" s="106">
        <v>0</v>
      </c>
      <c r="I26" s="106">
        <v>318908529.28999996</v>
      </c>
      <c r="J26" s="106">
        <f t="shared" si="1"/>
        <v>3002660825.9161</v>
      </c>
      <c r="K26" s="106">
        <v>28318057.790399998</v>
      </c>
      <c r="L26" s="106">
        <v>3357730.9109</v>
      </c>
      <c r="M26" s="106">
        <v>94332697.253899992</v>
      </c>
      <c r="N26" s="106">
        <v>0</v>
      </c>
      <c r="O26" s="106">
        <f t="shared" si="2"/>
        <v>94332697.253899992</v>
      </c>
      <c r="P26" s="106">
        <v>2291354921.8375001</v>
      </c>
      <c r="Q26" s="108">
        <v>0</v>
      </c>
      <c r="R26" s="106">
        <f t="shared" si="3"/>
        <v>2291354921.8375001</v>
      </c>
      <c r="S26" s="108">
        <f t="shared" si="4"/>
        <v>5792146131.0388002</v>
      </c>
      <c r="T26" s="109">
        <f t="shared" si="5"/>
        <v>5420024233.7088003</v>
      </c>
      <c r="U26" s="92">
        <v>17</v>
      </c>
      <c r="AH26" s="63">
        <v>0</v>
      </c>
    </row>
    <row r="27" spans="1:34" ht="30" customHeight="1" x14ac:dyDescent="0.3">
      <c r="A27" s="92">
        <v>18</v>
      </c>
      <c r="B27" s="104" t="s">
        <v>56</v>
      </c>
      <c r="C27" s="110">
        <v>23</v>
      </c>
      <c r="D27" s="106">
        <v>3953950482.7511997</v>
      </c>
      <c r="E27" s="106">
        <v>0</v>
      </c>
      <c r="F27" s="107">
        <f t="shared" si="0"/>
        <v>3953950482.7511997</v>
      </c>
      <c r="G27" s="106">
        <v>687279853.72000003</v>
      </c>
      <c r="H27" s="106">
        <v>0</v>
      </c>
      <c r="I27" s="106">
        <v>358939854.10000002</v>
      </c>
      <c r="J27" s="106">
        <f t="shared" si="1"/>
        <v>2907730774.9311996</v>
      </c>
      <c r="K27" s="106">
        <v>33177898.389200002</v>
      </c>
      <c r="L27" s="106">
        <v>3933972.3012999999</v>
      </c>
      <c r="M27" s="106">
        <v>110521726.71070001</v>
      </c>
      <c r="N27" s="106">
        <v>0</v>
      </c>
      <c r="O27" s="106">
        <f t="shared" si="2"/>
        <v>110521726.71070001</v>
      </c>
      <c r="P27" s="106">
        <v>2788879738.9587002</v>
      </c>
      <c r="Q27" s="108">
        <v>0</v>
      </c>
      <c r="R27" s="106">
        <f t="shared" si="3"/>
        <v>2788879738.9587002</v>
      </c>
      <c r="S27" s="108">
        <f t="shared" si="4"/>
        <v>6890463819.1111002</v>
      </c>
      <c r="T27" s="109">
        <f t="shared" si="5"/>
        <v>5844244111.2910995</v>
      </c>
      <c r="U27" s="92">
        <v>18</v>
      </c>
      <c r="AH27" s="63">
        <v>0</v>
      </c>
    </row>
    <row r="28" spans="1:34" ht="30" customHeight="1" x14ac:dyDescent="0.3">
      <c r="A28" s="92">
        <v>19</v>
      </c>
      <c r="B28" s="104" t="s">
        <v>57</v>
      </c>
      <c r="C28" s="110">
        <v>44</v>
      </c>
      <c r="D28" s="106">
        <v>4786697252.1949997</v>
      </c>
      <c r="E28" s="106">
        <v>0</v>
      </c>
      <c r="F28" s="107">
        <f t="shared" si="0"/>
        <v>4786697252.1949997</v>
      </c>
      <c r="G28" s="106">
        <v>124682148.02</v>
      </c>
      <c r="H28" s="106">
        <v>292615190</v>
      </c>
      <c r="I28" s="106">
        <v>958455162.22000003</v>
      </c>
      <c r="J28" s="106">
        <f t="shared" si="1"/>
        <v>3410944751.954999</v>
      </c>
      <c r="K28" s="106">
        <v>40165539.686400004</v>
      </c>
      <c r="L28" s="106">
        <v>4762511.4393000007</v>
      </c>
      <c r="M28" s="106">
        <v>133798854.55350001</v>
      </c>
      <c r="N28" s="106">
        <v>0</v>
      </c>
      <c r="O28" s="106">
        <f t="shared" si="2"/>
        <v>133798854.55350001</v>
      </c>
      <c r="P28" s="106">
        <v>3712908859.5559001</v>
      </c>
      <c r="Q28" s="108">
        <v>0</v>
      </c>
      <c r="R28" s="106">
        <f t="shared" si="3"/>
        <v>3712908859.5559001</v>
      </c>
      <c r="S28" s="108">
        <f t="shared" si="4"/>
        <v>8678333017.4300995</v>
      </c>
      <c r="T28" s="109">
        <f t="shared" si="5"/>
        <v>7302580517.1900997</v>
      </c>
      <c r="U28" s="92">
        <v>19</v>
      </c>
      <c r="AH28" s="63">
        <v>0</v>
      </c>
    </row>
    <row r="29" spans="1:34" ht="30" customHeight="1" x14ac:dyDescent="0.3">
      <c r="A29" s="92">
        <v>20</v>
      </c>
      <c r="B29" s="104" t="s">
        <v>58</v>
      </c>
      <c r="C29" s="110">
        <v>34</v>
      </c>
      <c r="D29" s="106">
        <v>3709554141.2720003</v>
      </c>
      <c r="E29" s="106">
        <v>0</v>
      </c>
      <c r="F29" s="107">
        <f t="shared" si="0"/>
        <v>3709554141.2720003</v>
      </c>
      <c r="G29" s="106">
        <v>176028006.62</v>
      </c>
      <c r="H29" s="106">
        <v>850000000</v>
      </c>
      <c r="I29" s="106">
        <v>400299028.30000007</v>
      </c>
      <c r="J29" s="106">
        <f t="shared" si="1"/>
        <v>2283227106.3520002</v>
      </c>
      <c r="K29" s="106">
        <v>31127150.150399998</v>
      </c>
      <c r="L29" s="106">
        <v>3690810.8246999998</v>
      </c>
      <c r="M29" s="106">
        <v>103690304.37</v>
      </c>
      <c r="N29" s="106">
        <v>0</v>
      </c>
      <c r="O29" s="106">
        <f t="shared" si="2"/>
        <v>103690304.37</v>
      </c>
      <c r="P29" s="106">
        <v>2496823428.3287001</v>
      </c>
      <c r="Q29" s="108">
        <v>0</v>
      </c>
      <c r="R29" s="106">
        <f t="shared" si="3"/>
        <v>2496823428.3287001</v>
      </c>
      <c r="S29" s="108">
        <f t="shared" si="4"/>
        <v>6344885834.9458008</v>
      </c>
      <c r="T29" s="109">
        <f t="shared" si="5"/>
        <v>4918558800.0258007</v>
      </c>
      <c r="U29" s="92">
        <v>20</v>
      </c>
      <c r="AH29" s="63">
        <v>0</v>
      </c>
    </row>
    <row r="30" spans="1:34" ht="30" customHeight="1" x14ac:dyDescent="0.3">
      <c r="A30" s="92">
        <v>21</v>
      </c>
      <c r="B30" s="104" t="s">
        <v>59</v>
      </c>
      <c r="C30" s="110">
        <v>21</v>
      </c>
      <c r="D30" s="106">
        <v>3186525514.5050001</v>
      </c>
      <c r="E30" s="106">
        <v>0</v>
      </c>
      <c r="F30" s="107">
        <f t="shared" si="0"/>
        <v>3186525514.5050001</v>
      </c>
      <c r="G30" s="106">
        <v>82333068.079999998</v>
      </c>
      <c r="H30" s="106">
        <v>0</v>
      </c>
      <c r="I30" s="106">
        <v>346689812.89000005</v>
      </c>
      <c r="J30" s="106">
        <f t="shared" si="1"/>
        <v>2757502633.5350003</v>
      </c>
      <c r="K30" s="106">
        <v>26738377.279199999</v>
      </c>
      <c r="L30" s="106">
        <v>3170424.912</v>
      </c>
      <c r="M30" s="106">
        <v>89070488.770100012</v>
      </c>
      <c r="N30" s="106">
        <f t="shared" ref="N30:N32" si="8">M30/2</f>
        <v>44535244.385050006</v>
      </c>
      <c r="O30" s="106">
        <f t="shared" si="2"/>
        <v>44535244.385050006</v>
      </c>
      <c r="P30" s="106">
        <v>1975170973.8113</v>
      </c>
      <c r="Q30" s="108">
        <v>0</v>
      </c>
      <c r="R30" s="106">
        <f t="shared" si="3"/>
        <v>1975170973.8113</v>
      </c>
      <c r="S30" s="108">
        <f t="shared" si="4"/>
        <v>5280675779.2776003</v>
      </c>
      <c r="T30" s="109">
        <f t="shared" si="5"/>
        <v>4807117653.9225502</v>
      </c>
      <c r="U30" s="92">
        <v>21</v>
      </c>
      <c r="AH30" s="63">
        <v>0</v>
      </c>
    </row>
    <row r="31" spans="1:34" ht="30" customHeight="1" x14ac:dyDescent="0.3">
      <c r="A31" s="92">
        <v>22</v>
      </c>
      <c r="B31" s="104" t="s">
        <v>60</v>
      </c>
      <c r="C31" s="110">
        <v>21</v>
      </c>
      <c r="D31" s="106">
        <v>3335330232.2070999</v>
      </c>
      <c r="E31" s="106">
        <v>0</v>
      </c>
      <c r="F31" s="107">
        <f t="shared" si="0"/>
        <v>3335330232.2070999</v>
      </c>
      <c r="G31" s="106">
        <v>61368712.32</v>
      </c>
      <c r="H31" s="106">
        <v>267593824.09999999</v>
      </c>
      <c r="I31" s="106">
        <v>755601876.87999988</v>
      </c>
      <c r="J31" s="106">
        <f t="shared" si="1"/>
        <v>2250765818.9070997</v>
      </c>
      <c r="K31" s="106">
        <v>27987008.946899999</v>
      </c>
      <c r="L31" s="106">
        <v>3318477.7620000001</v>
      </c>
      <c r="M31" s="106">
        <v>93229912.216100007</v>
      </c>
      <c r="N31" s="106">
        <f t="shared" si="8"/>
        <v>46614956.108050004</v>
      </c>
      <c r="O31" s="106">
        <f t="shared" si="2"/>
        <v>46614956.108050004</v>
      </c>
      <c r="P31" s="106">
        <v>1974652046.5037999</v>
      </c>
      <c r="Q31" s="108">
        <v>0</v>
      </c>
      <c r="R31" s="106">
        <f t="shared" si="3"/>
        <v>1974652046.5037999</v>
      </c>
      <c r="S31" s="108">
        <f t="shared" si="4"/>
        <v>5434517677.6359005</v>
      </c>
      <c r="T31" s="109">
        <f t="shared" si="5"/>
        <v>4303338308.22785</v>
      </c>
      <c r="U31" s="92">
        <v>22</v>
      </c>
      <c r="AH31" s="63">
        <v>0</v>
      </c>
    </row>
    <row r="32" spans="1:34" ht="30" customHeight="1" x14ac:dyDescent="0.3">
      <c r="A32" s="92">
        <v>23</v>
      </c>
      <c r="B32" s="104" t="s">
        <v>61</v>
      </c>
      <c r="C32" s="110">
        <v>16</v>
      </c>
      <c r="D32" s="106">
        <v>2686262382.2781</v>
      </c>
      <c r="E32" s="106">
        <v>0</v>
      </c>
      <c r="F32" s="107">
        <f t="shared" si="0"/>
        <v>2686262382.2781</v>
      </c>
      <c r="G32" s="106">
        <v>80347486.099999994</v>
      </c>
      <c r="H32" s="106">
        <v>632203900</v>
      </c>
      <c r="I32" s="106">
        <v>531054832.35600007</v>
      </c>
      <c r="J32" s="106">
        <f t="shared" si="1"/>
        <v>1442656163.8221002</v>
      </c>
      <c r="K32" s="106">
        <v>22540631.389999997</v>
      </c>
      <c r="L32" s="106">
        <v>2672689.4663999998</v>
      </c>
      <c r="M32" s="106">
        <v>75087019.471399993</v>
      </c>
      <c r="N32" s="106">
        <f t="shared" si="8"/>
        <v>37543509.735699996</v>
      </c>
      <c r="O32" s="106">
        <f t="shared" si="2"/>
        <v>37543509.735699996</v>
      </c>
      <c r="P32" s="106">
        <v>1845406817.3187001</v>
      </c>
      <c r="Q32" s="108">
        <v>0</v>
      </c>
      <c r="R32" s="106">
        <f t="shared" si="3"/>
        <v>1845406817.3187001</v>
      </c>
      <c r="S32" s="108">
        <f t="shared" si="4"/>
        <v>4631969539.9245996</v>
      </c>
      <c r="T32" s="109">
        <f t="shared" si="5"/>
        <v>3350819811.7329001</v>
      </c>
      <c r="U32" s="92">
        <v>23</v>
      </c>
      <c r="AH32" s="63">
        <v>0</v>
      </c>
    </row>
    <row r="33" spans="1:34" ht="30" customHeight="1" x14ac:dyDescent="0.3">
      <c r="A33" s="92">
        <v>24</v>
      </c>
      <c r="B33" s="104" t="s">
        <v>62</v>
      </c>
      <c r="C33" s="110">
        <v>20</v>
      </c>
      <c r="D33" s="106">
        <v>4042676356.5056005</v>
      </c>
      <c r="E33" s="106">
        <v>0</v>
      </c>
      <c r="F33" s="107">
        <f t="shared" si="0"/>
        <v>4042676356.5056005</v>
      </c>
      <c r="G33" s="106">
        <v>2729185836.0300002</v>
      </c>
      <c r="H33" s="106">
        <v>1000000000</v>
      </c>
      <c r="I33" s="106">
        <v>776799.58999967575</v>
      </c>
      <c r="J33" s="106">
        <f t="shared" si="1"/>
        <v>312713720.88560057</v>
      </c>
      <c r="K33" s="106">
        <v>33922403.922899999</v>
      </c>
      <c r="L33" s="106">
        <v>4022249.8684999999</v>
      </c>
      <c r="M33" s="106">
        <v>113001812.59289999</v>
      </c>
      <c r="N33" s="106">
        <v>0</v>
      </c>
      <c r="O33" s="106">
        <f t="shared" si="2"/>
        <v>113001812.59289999</v>
      </c>
      <c r="P33" s="106">
        <v>13520040117.6903</v>
      </c>
      <c r="Q33" s="108">
        <v>1000000000</v>
      </c>
      <c r="R33" s="106">
        <f t="shared" si="3"/>
        <v>12520040117.6903</v>
      </c>
      <c r="S33" s="108">
        <f t="shared" si="4"/>
        <v>17713662940.5802</v>
      </c>
      <c r="T33" s="109">
        <f t="shared" si="5"/>
        <v>12983700304.960201</v>
      </c>
      <c r="U33" s="92">
        <v>24</v>
      </c>
      <c r="AH33" s="63">
        <v>0</v>
      </c>
    </row>
    <row r="34" spans="1:34" ht="30" customHeight="1" x14ac:dyDescent="0.3">
      <c r="A34" s="92">
        <v>25</v>
      </c>
      <c r="B34" s="104" t="s">
        <v>63</v>
      </c>
      <c r="C34" s="110">
        <v>13</v>
      </c>
      <c r="D34" s="106">
        <v>2782973600.1591001</v>
      </c>
      <c r="E34" s="106">
        <v>0</v>
      </c>
      <c r="F34" s="107">
        <f t="shared" si="0"/>
        <v>2782973600.1591001</v>
      </c>
      <c r="G34" s="106">
        <v>73078018</v>
      </c>
      <c r="H34" s="106">
        <v>124722672.83</v>
      </c>
      <c r="I34" s="106">
        <v>279989033.94</v>
      </c>
      <c r="J34" s="106">
        <f t="shared" si="1"/>
        <v>2305183875.3891001</v>
      </c>
      <c r="K34" s="106">
        <v>23352142.553100001</v>
      </c>
      <c r="L34" s="106">
        <v>2768912.0301000001</v>
      </c>
      <c r="M34" s="106">
        <v>77790313.516000003</v>
      </c>
      <c r="N34" s="106">
        <v>0</v>
      </c>
      <c r="O34" s="106">
        <f t="shared" si="2"/>
        <v>77790313.516000003</v>
      </c>
      <c r="P34" s="106">
        <v>1689706099.9624</v>
      </c>
      <c r="Q34" s="108">
        <v>0</v>
      </c>
      <c r="R34" s="106">
        <f t="shared" si="3"/>
        <v>1689706099.9624</v>
      </c>
      <c r="S34" s="108">
        <f t="shared" si="4"/>
        <v>4576591068.2206993</v>
      </c>
      <c r="T34" s="109">
        <f t="shared" si="5"/>
        <v>4098801343.4506998</v>
      </c>
      <c r="U34" s="92">
        <v>25</v>
      </c>
      <c r="AH34" s="63">
        <v>0</v>
      </c>
    </row>
    <row r="35" spans="1:34" ht="30" customHeight="1" x14ac:dyDescent="0.3">
      <c r="A35" s="92">
        <v>26</v>
      </c>
      <c r="B35" s="104" t="s">
        <v>64</v>
      </c>
      <c r="C35" s="110">
        <v>25</v>
      </c>
      <c r="D35" s="106">
        <v>3574605680.2409</v>
      </c>
      <c r="E35" s="106">
        <v>0</v>
      </c>
      <c r="F35" s="107">
        <f t="shared" si="0"/>
        <v>3574605680.2409</v>
      </c>
      <c r="G35" s="106">
        <v>48924779.93</v>
      </c>
      <c r="H35" s="106">
        <v>217827441</v>
      </c>
      <c r="I35" s="106">
        <v>420125367.97999996</v>
      </c>
      <c r="J35" s="106">
        <f t="shared" si="1"/>
        <v>2887728091.3309002</v>
      </c>
      <c r="K35" s="106">
        <v>29994787.378700003</v>
      </c>
      <c r="L35" s="106">
        <v>3556544.2196</v>
      </c>
      <c r="M35" s="106">
        <v>99918194.174099997</v>
      </c>
      <c r="N35" s="106">
        <f t="shared" ref="N35:N37" si="9">M35/2</f>
        <v>49959097.087049998</v>
      </c>
      <c r="O35" s="106">
        <f t="shared" si="2"/>
        <v>49959097.087049998</v>
      </c>
      <c r="P35" s="106">
        <v>2152268253.3125</v>
      </c>
      <c r="Q35" s="108">
        <v>0</v>
      </c>
      <c r="R35" s="106">
        <f t="shared" si="3"/>
        <v>2152268253.3125</v>
      </c>
      <c r="S35" s="108">
        <f t="shared" si="4"/>
        <v>5860343459.3257999</v>
      </c>
      <c r="T35" s="109">
        <f t="shared" si="5"/>
        <v>5123506773.3287506</v>
      </c>
      <c r="U35" s="92">
        <v>26</v>
      </c>
      <c r="AH35" s="63">
        <v>0</v>
      </c>
    </row>
    <row r="36" spans="1:34" ht="30" customHeight="1" x14ac:dyDescent="0.3">
      <c r="A36" s="92">
        <v>27</v>
      </c>
      <c r="B36" s="104" t="s">
        <v>65</v>
      </c>
      <c r="C36" s="110">
        <v>20</v>
      </c>
      <c r="D36" s="106">
        <v>2803642749.9979</v>
      </c>
      <c r="E36" s="106">
        <v>0</v>
      </c>
      <c r="F36" s="107">
        <f t="shared" si="0"/>
        <v>2803642749.9979</v>
      </c>
      <c r="G36" s="106">
        <v>158669498.15000001</v>
      </c>
      <c r="H36" s="106">
        <v>0</v>
      </c>
      <c r="I36" s="106">
        <v>1445266037.3</v>
      </c>
      <c r="J36" s="106">
        <f t="shared" si="1"/>
        <v>1199707214.5479</v>
      </c>
      <c r="K36" s="106">
        <v>23525578.958800003</v>
      </c>
      <c r="L36" s="106">
        <v>2789476.7447000002</v>
      </c>
      <c r="M36" s="106">
        <v>78368062.311800003</v>
      </c>
      <c r="N36" s="106">
        <v>0</v>
      </c>
      <c r="O36" s="106">
        <f t="shared" si="2"/>
        <v>78368062.311800003</v>
      </c>
      <c r="P36" s="106">
        <v>2140983354.4439001</v>
      </c>
      <c r="Q36" s="108">
        <v>0</v>
      </c>
      <c r="R36" s="106">
        <f t="shared" si="3"/>
        <v>2140983354.4439001</v>
      </c>
      <c r="S36" s="108">
        <f t="shared" si="4"/>
        <v>5049309222.4570999</v>
      </c>
      <c r="T36" s="109">
        <f t="shared" si="5"/>
        <v>3445373687.0071001</v>
      </c>
      <c r="U36" s="92">
        <v>27</v>
      </c>
      <c r="AH36" s="63">
        <v>0</v>
      </c>
    </row>
    <row r="37" spans="1:34" ht="30" customHeight="1" x14ac:dyDescent="0.3">
      <c r="A37" s="92">
        <v>28</v>
      </c>
      <c r="B37" s="104" t="s">
        <v>66</v>
      </c>
      <c r="C37" s="110">
        <v>18</v>
      </c>
      <c r="D37" s="106">
        <v>2809197080.2751999</v>
      </c>
      <c r="E37" s="106">
        <v>1226754426.1949999</v>
      </c>
      <c r="F37" s="107">
        <f t="shared" si="0"/>
        <v>4035951506.4701996</v>
      </c>
      <c r="G37" s="106">
        <v>104099491.91</v>
      </c>
      <c r="H37" s="106">
        <v>951959613.62</v>
      </c>
      <c r="I37" s="106">
        <v>483876434.26999998</v>
      </c>
      <c r="J37" s="106">
        <f t="shared" si="1"/>
        <v>2496015966.6701999</v>
      </c>
      <c r="K37" s="106">
        <v>36535104.368700005</v>
      </c>
      <c r="L37" s="106">
        <v>2795003.0105000003</v>
      </c>
      <c r="M37" s="106">
        <v>78523318.219999999</v>
      </c>
      <c r="N37" s="106">
        <f t="shared" si="9"/>
        <v>39261659.109999999</v>
      </c>
      <c r="O37" s="106">
        <f t="shared" si="2"/>
        <v>39261659.109999999</v>
      </c>
      <c r="P37" s="106">
        <v>2088568559.9579999</v>
      </c>
      <c r="Q37" s="108">
        <v>0</v>
      </c>
      <c r="R37" s="106">
        <f t="shared" si="3"/>
        <v>2088568559.9579999</v>
      </c>
      <c r="S37" s="108">
        <f t="shared" si="4"/>
        <v>6242373492.0273991</v>
      </c>
      <c r="T37" s="109">
        <f t="shared" si="5"/>
        <v>4663176293.1174002</v>
      </c>
      <c r="U37" s="92">
        <v>28</v>
      </c>
      <c r="AH37" s="63">
        <v>0</v>
      </c>
    </row>
    <row r="38" spans="1:34" ht="30" customHeight="1" x14ac:dyDescent="0.3">
      <c r="A38" s="92">
        <v>29</v>
      </c>
      <c r="B38" s="104" t="s">
        <v>67</v>
      </c>
      <c r="C38" s="110">
        <v>30</v>
      </c>
      <c r="D38" s="106">
        <v>2752246405.6409001</v>
      </c>
      <c r="E38" s="106">
        <v>0</v>
      </c>
      <c r="F38" s="107">
        <f t="shared" si="0"/>
        <v>2752246405.6409001</v>
      </c>
      <c r="G38" s="106">
        <v>207012696.75</v>
      </c>
      <c r="H38" s="106">
        <v>0</v>
      </c>
      <c r="I38" s="106">
        <v>1630732240.8599999</v>
      </c>
      <c r="J38" s="106">
        <f t="shared" si="1"/>
        <v>914501468.03090024</v>
      </c>
      <c r="K38" s="106">
        <v>23094308.3376</v>
      </c>
      <c r="L38" s="106">
        <v>2738340.0913</v>
      </c>
      <c r="M38" s="106">
        <v>76931419.958900005</v>
      </c>
      <c r="N38" s="106">
        <v>0</v>
      </c>
      <c r="O38" s="106">
        <f t="shared" si="2"/>
        <v>76931419.958900005</v>
      </c>
      <c r="P38" s="106">
        <v>1993852955.2607</v>
      </c>
      <c r="Q38" s="108">
        <v>0</v>
      </c>
      <c r="R38" s="106">
        <f t="shared" si="3"/>
        <v>1993852955.2607</v>
      </c>
      <c r="S38" s="108">
        <f t="shared" si="4"/>
        <v>4848863429.2894001</v>
      </c>
      <c r="T38" s="109">
        <f t="shared" si="5"/>
        <v>3011118491.6794004</v>
      </c>
      <c r="U38" s="92">
        <v>29</v>
      </c>
      <c r="AH38" s="63">
        <v>0</v>
      </c>
    </row>
    <row r="39" spans="1:34" ht="30" customHeight="1" x14ac:dyDescent="0.3">
      <c r="A39" s="92">
        <v>30</v>
      </c>
      <c r="B39" s="104" t="s">
        <v>68</v>
      </c>
      <c r="C39" s="110">
        <v>33</v>
      </c>
      <c r="D39" s="106">
        <v>3384722317.3276</v>
      </c>
      <c r="E39" s="106">
        <v>0</v>
      </c>
      <c r="F39" s="107">
        <f t="shared" si="0"/>
        <v>3384722317.3276</v>
      </c>
      <c r="G39" s="106">
        <v>449026038.25</v>
      </c>
      <c r="H39" s="106">
        <v>0</v>
      </c>
      <c r="I39" s="106">
        <v>1754116532.4400001</v>
      </c>
      <c r="J39" s="106">
        <f t="shared" si="1"/>
        <v>1181579746.6375999</v>
      </c>
      <c r="K39" s="106">
        <v>28401461.684099998</v>
      </c>
      <c r="L39" s="106">
        <v>3367620.2829999998</v>
      </c>
      <c r="M39" s="106">
        <v>94610531.057500005</v>
      </c>
      <c r="N39" s="106">
        <v>0</v>
      </c>
      <c r="O39" s="106">
        <f t="shared" si="2"/>
        <v>94610531.057500005</v>
      </c>
      <c r="P39" s="106">
        <v>3722939239.3743</v>
      </c>
      <c r="Q39" s="108">
        <v>0</v>
      </c>
      <c r="R39" s="106">
        <f t="shared" si="3"/>
        <v>3722939239.3743</v>
      </c>
      <c r="S39" s="108">
        <f t="shared" si="4"/>
        <v>7234041169.7264996</v>
      </c>
      <c r="T39" s="109">
        <f t="shared" si="5"/>
        <v>5030898599.0365</v>
      </c>
      <c r="U39" s="92">
        <v>30</v>
      </c>
      <c r="AH39" s="63">
        <v>0</v>
      </c>
    </row>
    <row r="40" spans="1:34" ht="30" customHeight="1" x14ac:dyDescent="0.3">
      <c r="A40" s="92">
        <v>31</v>
      </c>
      <c r="B40" s="104" t="s">
        <v>69</v>
      </c>
      <c r="C40" s="110">
        <v>17</v>
      </c>
      <c r="D40" s="106">
        <v>3151288017.1905003</v>
      </c>
      <c r="E40" s="106">
        <v>0</v>
      </c>
      <c r="F40" s="107">
        <f t="shared" si="0"/>
        <v>3151288017.1905003</v>
      </c>
      <c r="G40" s="106">
        <v>59905167.450000003</v>
      </c>
      <c r="H40" s="106">
        <v>1031399422.965</v>
      </c>
      <c r="I40" s="106">
        <v>699579154.1049999</v>
      </c>
      <c r="J40" s="106">
        <f t="shared" si="1"/>
        <v>1360404272.6705003</v>
      </c>
      <c r="K40" s="106">
        <v>26442696.764999997</v>
      </c>
      <c r="L40" s="106">
        <v>3135365.4598000003</v>
      </c>
      <c r="M40" s="106">
        <v>88085522.199100003</v>
      </c>
      <c r="N40" s="106">
        <f t="shared" ref="N40:N41" si="10">M40/2</f>
        <v>44042761.099550001</v>
      </c>
      <c r="O40" s="106">
        <f t="shared" si="2"/>
        <v>44042761.099550001</v>
      </c>
      <c r="P40" s="106">
        <v>2020478452.9695001</v>
      </c>
      <c r="Q40" s="108">
        <v>0</v>
      </c>
      <c r="R40" s="106">
        <f t="shared" si="3"/>
        <v>2020478452.9695001</v>
      </c>
      <c r="S40" s="108">
        <f t="shared" si="4"/>
        <v>5289430054.5839005</v>
      </c>
      <c r="T40" s="109">
        <f t="shared" si="5"/>
        <v>3454503548.9643507</v>
      </c>
      <c r="U40" s="92">
        <v>31</v>
      </c>
      <c r="AH40" s="63">
        <v>0</v>
      </c>
    </row>
    <row r="41" spans="1:34" ht="30" customHeight="1" x14ac:dyDescent="0.3">
      <c r="A41" s="92">
        <v>32</v>
      </c>
      <c r="B41" s="104" t="s">
        <v>70</v>
      </c>
      <c r="C41" s="110">
        <v>23</v>
      </c>
      <c r="D41" s="106">
        <v>3254534853.3564997</v>
      </c>
      <c r="E41" s="106">
        <v>9245989844.1516991</v>
      </c>
      <c r="F41" s="107">
        <f t="shared" si="0"/>
        <v>12500524697.508198</v>
      </c>
      <c r="G41" s="106">
        <v>292520943.47000003</v>
      </c>
      <c r="H41" s="106">
        <v>0</v>
      </c>
      <c r="I41" s="106">
        <v>678967855.20999992</v>
      </c>
      <c r="J41" s="106">
        <f t="shared" si="1"/>
        <v>11529035898.828199</v>
      </c>
      <c r="K41" s="106">
        <v>101745236.51789999</v>
      </c>
      <c r="L41" s="106">
        <v>3238090.6191000002</v>
      </c>
      <c r="M41" s="106">
        <v>90971501.338400006</v>
      </c>
      <c r="N41" s="106">
        <f t="shared" si="10"/>
        <v>45485750.669200003</v>
      </c>
      <c r="O41" s="106">
        <f t="shared" si="2"/>
        <v>45485750.669200003</v>
      </c>
      <c r="P41" s="106">
        <v>4512869273.2976999</v>
      </c>
      <c r="Q41" s="108">
        <v>0</v>
      </c>
      <c r="R41" s="106">
        <f t="shared" si="3"/>
        <v>4512869273.2976999</v>
      </c>
      <c r="S41" s="108">
        <f t="shared" si="4"/>
        <v>17209348799.2813</v>
      </c>
      <c r="T41" s="109">
        <f t="shared" si="5"/>
        <v>16192374249.932102</v>
      </c>
      <c r="U41" s="92">
        <v>32</v>
      </c>
      <c r="AH41" s="63">
        <v>0</v>
      </c>
    </row>
    <row r="42" spans="1:34" ht="30" customHeight="1" x14ac:dyDescent="0.3">
      <c r="A42" s="92">
        <v>33</v>
      </c>
      <c r="B42" s="104" t="s">
        <v>71</v>
      </c>
      <c r="C42" s="110">
        <v>23</v>
      </c>
      <c r="D42" s="106">
        <v>3325839164.6090999</v>
      </c>
      <c r="E42" s="106">
        <v>0</v>
      </c>
      <c r="F42" s="107">
        <f t="shared" si="0"/>
        <v>3325839164.6090999</v>
      </c>
      <c r="G42" s="106">
        <v>68150704.620000005</v>
      </c>
      <c r="H42" s="106">
        <v>0</v>
      </c>
      <c r="I42" s="106">
        <v>916964397.57000005</v>
      </c>
      <c r="J42" s="106">
        <f t="shared" si="1"/>
        <v>2340724062.4190998</v>
      </c>
      <c r="K42" s="106">
        <v>27907368.6796</v>
      </c>
      <c r="L42" s="106">
        <v>3309034.6501000002</v>
      </c>
      <c r="M42" s="106">
        <v>92964615.727600008</v>
      </c>
      <c r="N42" s="106">
        <v>0</v>
      </c>
      <c r="O42" s="106">
        <f t="shared" si="2"/>
        <v>92964615.727600008</v>
      </c>
      <c r="P42" s="106">
        <v>2184169067.1964998</v>
      </c>
      <c r="Q42" s="108">
        <v>0</v>
      </c>
      <c r="R42" s="106">
        <f t="shared" si="3"/>
        <v>2184169067.1964998</v>
      </c>
      <c r="S42" s="108">
        <f t="shared" si="4"/>
        <v>5634189250.8628998</v>
      </c>
      <c r="T42" s="109">
        <f t="shared" si="5"/>
        <v>4649074148.6728992</v>
      </c>
      <c r="U42" s="92">
        <v>33</v>
      </c>
      <c r="AH42" s="63">
        <v>0</v>
      </c>
    </row>
    <row r="43" spans="1:34" ht="30" customHeight="1" x14ac:dyDescent="0.3">
      <c r="A43" s="92">
        <v>34</v>
      </c>
      <c r="B43" s="104" t="s">
        <v>72</v>
      </c>
      <c r="C43" s="110">
        <v>16</v>
      </c>
      <c r="D43" s="106">
        <v>2906922386.4728003</v>
      </c>
      <c r="E43" s="106">
        <v>0</v>
      </c>
      <c r="F43" s="107">
        <f t="shared" si="0"/>
        <v>2906922386.4728003</v>
      </c>
      <c r="G43" s="106">
        <v>85537314.109999999</v>
      </c>
      <c r="H43" s="106">
        <v>0</v>
      </c>
      <c r="I43" s="106">
        <v>1098660420.8900001</v>
      </c>
      <c r="J43" s="106">
        <f t="shared" si="1"/>
        <v>1722724651.4728</v>
      </c>
      <c r="K43" s="106">
        <v>24392206.220100001</v>
      </c>
      <c r="L43" s="106">
        <v>2892234.5386000001</v>
      </c>
      <c r="M43" s="106">
        <v>81254958.292600006</v>
      </c>
      <c r="N43" s="106">
        <v>0</v>
      </c>
      <c r="O43" s="106">
        <f t="shared" si="2"/>
        <v>81254958.292600006</v>
      </c>
      <c r="P43" s="106">
        <v>1759262481.7251999</v>
      </c>
      <c r="Q43" s="108">
        <v>0</v>
      </c>
      <c r="R43" s="106">
        <f t="shared" si="3"/>
        <v>1759262481.7251999</v>
      </c>
      <c r="S43" s="108">
        <f t="shared" si="4"/>
        <v>4774724267.2493</v>
      </c>
      <c r="T43" s="109">
        <f t="shared" si="5"/>
        <v>3590526532.2493</v>
      </c>
      <c r="U43" s="92">
        <v>34</v>
      </c>
      <c r="AH43" s="63">
        <v>0</v>
      </c>
    </row>
    <row r="44" spans="1:34" ht="30" customHeight="1" x14ac:dyDescent="0.3">
      <c r="A44" s="92">
        <v>35</v>
      </c>
      <c r="B44" s="104" t="s">
        <v>73</v>
      </c>
      <c r="C44" s="110">
        <v>17</v>
      </c>
      <c r="D44" s="106">
        <v>2996663820.3118</v>
      </c>
      <c r="E44" s="106">
        <v>0</v>
      </c>
      <c r="F44" s="107">
        <f t="shared" si="0"/>
        <v>2996663820.3118</v>
      </c>
      <c r="G44" s="106">
        <v>54061838.009999998</v>
      </c>
      <c r="H44" s="106">
        <v>0</v>
      </c>
      <c r="I44" s="106">
        <v>834903677.78999996</v>
      </c>
      <c r="J44" s="106">
        <f t="shared" si="1"/>
        <v>2107698304.5117998</v>
      </c>
      <c r="K44" s="106">
        <v>25145233.399700001</v>
      </c>
      <c r="L44" s="106">
        <v>2981522.5347000002</v>
      </c>
      <c r="M44" s="106">
        <v>83763431.342199996</v>
      </c>
      <c r="N44" s="106">
        <v>0</v>
      </c>
      <c r="O44" s="106">
        <f t="shared" si="2"/>
        <v>83763431.342199996</v>
      </c>
      <c r="P44" s="106">
        <v>1936640810.9827001</v>
      </c>
      <c r="Q44" s="108">
        <v>0</v>
      </c>
      <c r="R44" s="106">
        <f t="shared" si="3"/>
        <v>1936640810.9827001</v>
      </c>
      <c r="S44" s="108">
        <f t="shared" si="4"/>
        <v>5045194818.5711002</v>
      </c>
      <c r="T44" s="109">
        <f t="shared" si="5"/>
        <v>4156229302.7711</v>
      </c>
      <c r="U44" s="92">
        <v>35</v>
      </c>
      <c r="AH44" s="63">
        <v>0</v>
      </c>
    </row>
    <row r="45" spans="1:34" ht="30" customHeight="1" thickBot="1" x14ac:dyDescent="0.35">
      <c r="A45" s="92">
        <v>36</v>
      </c>
      <c r="B45" s="104" t="s">
        <v>74</v>
      </c>
      <c r="C45" s="110">
        <v>14</v>
      </c>
      <c r="D45" s="106">
        <v>3003045839.2393003</v>
      </c>
      <c r="E45" s="106">
        <v>0</v>
      </c>
      <c r="F45" s="107">
        <f t="shared" si="0"/>
        <v>3003045839.2393003</v>
      </c>
      <c r="G45" s="106">
        <v>48419095.789999999</v>
      </c>
      <c r="H45" s="106">
        <v>488822936.86000001</v>
      </c>
      <c r="I45" s="106">
        <v>692663044.30000007</v>
      </c>
      <c r="J45" s="106">
        <f t="shared" si="1"/>
        <v>1773140762.2893</v>
      </c>
      <c r="K45" s="106">
        <v>25198785.4012</v>
      </c>
      <c r="L45" s="106">
        <v>2987872.3071000003</v>
      </c>
      <c r="M45" s="106">
        <v>83941822.992400005</v>
      </c>
      <c r="N45" s="106">
        <v>0</v>
      </c>
      <c r="O45" s="106">
        <f t="shared" si="2"/>
        <v>83941822.992400005</v>
      </c>
      <c r="P45" s="106">
        <v>1922415012.5573001</v>
      </c>
      <c r="Q45" s="108">
        <v>0</v>
      </c>
      <c r="R45" s="106">
        <f t="shared" si="3"/>
        <v>1922415012.5573001</v>
      </c>
      <c r="S45" s="108">
        <f t="shared" si="4"/>
        <v>5037589332.4973001</v>
      </c>
      <c r="T45" s="109">
        <f t="shared" si="5"/>
        <v>3807684255.5473003</v>
      </c>
      <c r="U45" s="92">
        <v>36</v>
      </c>
      <c r="AH45" s="63">
        <v>0</v>
      </c>
    </row>
    <row r="46" spans="1:34" ht="30" customHeight="1" thickTop="1" thickBot="1" x14ac:dyDescent="0.35">
      <c r="A46" s="92"/>
      <c r="B46" s="121" t="s">
        <v>18</v>
      </c>
      <c r="C46" s="122"/>
      <c r="D46" s="111">
        <f t="shared" ref="D46:T46" si="11">SUM(D10:D45)</f>
        <v>114435111898.35744</v>
      </c>
      <c r="E46" s="111">
        <f t="shared" si="11"/>
        <v>48539644739.666595</v>
      </c>
      <c r="F46" s="111">
        <f t="shared" si="11"/>
        <v>162974756638.02402</v>
      </c>
      <c r="G46" s="111">
        <f t="shared" si="11"/>
        <v>7658363731.9799995</v>
      </c>
      <c r="H46" s="111">
        <f t="shared" si="11"/>
        <v>7813243618.1949997</v>
      </c>
      <c r="I46" s="111">
        <f t="shared" si="11"/>
        <v>27727635576.360996</v>
      </c>
      <c r="J46" s="111">
        <f t="shared" si="11"/>
        <v>119775513711.48802</v>
      </c>
      <c r="K46" s="111">
        <f t="shared" si="11"/>
        <v>1423272409.3118999</v>
      </c>
      <c r="L46" s="111">
        <f t="shared" si="11"/>
        <v>113856903.99149999</v>
      </c>
      <c r="M46" s="111">
        <f t="shared" si="11"/>
        <v>3198716377.0798998</v>
      </c>
      <c r="N46" s="111">
        <f t="shared" si="11"/>
        <v>642484441.32325006</v>
      </c>
      <c r="O46" s="111">
        <f t="shared" si="11"/>
        <v>2556231935.7566495</v>
      </c>
      <c r="P46" s="111">
        <f t="shared" si="11"/>
        <v>91339243194.724792</v>
      </c>
      <c r="Q46" s="111">
        <f t="shared" si="11"/>
        <v>1000000000</v>
      </c>
      <c r="R46" s="111">
        <f t="shared" si="11"/>
        <v>90339243194.724792</v>
      </c>
      <c r="S46" s="111">
        <f t="shared" si="11"/>
        <v>259049845523.13211</v>
      </c>
      <c r="T46" s="111">
        <f t="shared" si="11"/>
        <v>214208118155.27289</v>
      </c>
      <c r="U46" s="111"/>
    </row>
    <row r="47" spans="1:34" ht="13.8" thickTop="1" x14ac:dyDescent="0.25">
      <c r="B47" s="64"/>
      <c r="C47" s="65"/>
      <c r="D47" s="66"/>
      <c r="E47" s="67"/>
      <c r="F47" s="65"/>
      <c r="G47" s="66"/>
      <c r="H47" s="66"/>
      <c r="I47" s="66"/>
      <c r="J47" s="68"/>
      <c r="K47" s="69"/>
      <c r="L47" s="67"/>
      <c r="M47" s="70"/>
      <c r="N47" s="70"/>
      <c r="O47" s="70"/>
      <c r="P47" s="70"/>
      <c r="Q47" s="70"/>
      <c r="R47" s="70"/>
      <c r="S47" s="63"/>
    </row>
    <row r="48" spans="1:34" x14ac:dyDescent="0.25">
      <c r="B48" s="65"/>
      <c r="C48" s="65"/>
      <c r="D48" s="65"/>
      <c r="E48" s="65"/>
      <c r="F48" s="65"/>
      <c r="G48" s="65"/>
      <c r="H48" s="65"/>
      <c r="I48" s="66"/>
      <c r="J48" s="66"/>
      <c r="K48" s="66"/>
      <c r="L48" s="67"/>
      <c r="M48" s="64"/>
      <c r="N48" s="64"/>
      <c r="O48" s="64"/>
      <c r="P48" s="64"/>
      <c r="Q48" s="64"/>
      <c r="R48" s="64"/>
    </row>
    <row r="49" spans="1:20" x14ac:dyDescent="0.25">
      <c r="G49" s="71"/>
      <c r="I49" s="63"/>
      <c r="J49" s="71"/>
      <c r="K49" s="71"/>
      <c r="T49" s="63"/>
    </row>
    <row r="50" spans="1:20" x14ac:dyDescent="0.25">
      <c r="C50" s="72"/>
      <c r="I50" s="63"/>
      <c r="J50" s="73"/>
      <c r="K50" s="73"/>
      <c r="T50" s="63"/>
    </row>
    <row r="51" spans="1:20" x14ac:dyDescent="0.25">
      <c r="C51" s="72"/>
      <c r="J51" s="63"/>
      <c r="K51" s="63"/>
    </row>
    <row r="54" spans="1:20" ht="21" x14ac:dyDescent="0.4">
      <c r="A54" s="74" t="s">
        <v>859</v>
      </c>
    </row>
  </sheetData>
  <mergeCells count="24">
    <mergeCell ref="A1:U1"/>
    <mergeCell ref="A2:U2"/>
    <mergeCell ref="A4:T4"/>
    <mergeCell ref="D5:T5"/>
    <mergeCell ref="G7:I7"/>
    <mergeCell ref="F7:F8"/>
    <mergeCell ref="E7:E8"/>
    <mergeCell ref="D7:D8"/>
    <mergeCell ref="C7:C8"/>
    <mergeCell ref="B7:B8"/>
    <mergeCell ref="T7:T8"/>
    <mergeCell ref="U7:U8"/>
    <mergeCell ref="B46:C46"/>
    <mergeCell ref="K7:K8"/>
    <mergeCell ref="A7:A8"/>
    <mergeCell ref="S7:S8"/>
    <mergeCell ref="J7:J8"/>
    <mergeCell ref="P7:P8"/>
    <mergeCell ref="Q7:Q8"/>
    <mergeCell ref="R7:R8"/>
    <mergeCell ref="L7:L8"/>
    <mergeCell ref="M7:M8"/>
    <mergeCell ref="N7:N8"/>
    <mergeCell ref="O7:O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21"/>
  <sheetViews>
    <sheetView workbookViewId="0">
      <selection activeCell="M36" sqref="M36"/>
    </sheetView>
  </sheetViews>
  <sheetFormatPr defaultRowHeight="13.2" x14ac:dyDescent="0.25"/>
  <cols>
    <col min="1" max="1" width="9.33203125" bestFit="1" customWidth="1"/>
    <col min="2" max="2" width="13.88671875" style="75" bestFit="1" customWidth="1"/>
    <col min="3" max="3" width="6.109375" customWidth="1"/>
    <col min="4" max="4" width="20.6640625" customWidth="1"/>
    <col min="5" max="11" width="19.88671875" customWidth="1"/>
    <col min="12" max="12" width="18.44140625" customWidth="1"/>
    <col min="13" max="13" width="19.6640625" bestFit="1" customWidth="1"/>
    <col min="14" max="14" width="0.6640625" customWidth="1"/>
    <col min="15" max="15" width="4.6640625" style="14" customWidth="1"/>
    <col min="16" max="16" width="9.44140625" bestFit="1" customWidth="1"/>
    <col min="17" max="17" width="17.88671875" style="75" customWidth="1"/>
    <col min="18" max="18" width="18.6640625" customWidth="1"/>
    <col min="19" max="21" width="21.88671875" customWidth="1"/>
    <col min="22" max="22" width="18.6640625" customWidth="1"/>
    <col min="23" max="25" width="18.5546875" customWidth="1"/>
    <col min="26" max="26" width="22.109375" bestFit="1" customWidth="1"/>
    <col min="27" max="27" width="18.88671875" customWidth="1"/>
  </cols>
  <sheetData>
    <row r="1" spans="1:27" ht="24.6" x14ac:dyDescent="0.4">
      <c r="A1" s="137" t="s">
        <v>849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</row>
    <row r="2" spans="1:27" ht="24.6" x14ac:dyDescent="0.4">
      <c r="A2" s="137" t="s">
        <v>895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</row>
    <row r="3" spans="1:27" ht="25.2" customHeight="1" x14ac:dyDescent="0.3">
      <c r="A3" s="139" t="s">
        <v>24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</row>
    <row r="4" spans="1:27" ht="45" customHeight="1" x14ac:dyDescent="0.4">
      <c r="A4" s="138" t="s">
        <v>904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</row>
    <row r="5" spans="1:27" x14ac:dyDescent="0.25">
      <c r="G5" s="19"/>
      <c r="N5" s="14">
        <v>0</v>
      </c>
    </row>
    <row r="6" spans="1:27" ht="56.4" customHeight="1" x14ac:dyDescent="0.25">
      <c r="A6" s="10" t="s">
        <v>0</v>
      </c>
      <c r="B6" s="76" t="s">
        <v>905</v>
      </c>
      <c r="C6" s="2" t="s">
        <v>0</v>
      </c>
      <c r="D6" s="2" t="s">
        <v>12</v>
      </c>
      <c r="E6" s="2" t="s">
        <v>15</v>
      </c>
      <c r="F6" s="2" t="s">
        <v>906</v>
      </c>
      <c r="G6" s="2" t="s">
        <v>38</v>
      </c>
      <c r="H6" s="2" t="s">
        <v>900</v>
      </c>
      <c r="I6" s="2" t="s">
        <v>907</v>
      </c>
      <c r="J6" s="2" t="s">
        <v>928</v>
      </c>
      <c r="K6" s="2" t="s">
        <v>929</v>
      </c>
      <c r="L6" s="2" t="s">
        <v>13</v>
      </c>
      <c r="M6" s="57" t="s">
        <v>25</v>
      </c>
      <c r="N6" s="8"/>
      <c r="O6" s="15"/>
      <c r="P6" s="2" t="s">
        <v>0</v>
      </c>
      <c r="Q6" s="76" t="s">
        <v>11</v>
      </c>
      <c r="R6" s="2" t="s">
        <v>12</v>
      </c>
      <c r="S6" s="2" t="s">
        <v>15</v>
      </c>
      <c r="T6" s="2" t="s">
        <v>906</v>
      </c>
      <c r="U6" s="2" t="s">
        <v>38</v>
      </c>
      <c r="V6" s="2" t="s">
        <v>900</v>
      </c>
      <c r="W6" s="2" t="s">
        <v>907</v>
      </c>
      <c r="X6" s="2" t="s">
        <v>928</v>
      </c>
      <c r="Y6" s="2" t="s">
        <v>929</v>
      </c>
      <c r="Z6" s="2" t="s">
        <v>13</v>
      </c>
      <c r="AA6" s="2" t="s">
        <v>25</v>
      </c>
    </row>
    <row r="7" spans="1:27" x14ac:dyDescent="0.25">
      <c r="A7" s="1"/>
      <c r="B7" s="77"/>
      <c r="C7" s="1"/>
      <c r="D7" s="3"/>
      <c r="E7" s="3" t="s">
        <v>7</v>
      </c>
      <c r="F7" s="3" t="s">
        <v>7</v>
      </c>
      <c r="G7" s="3" t="s">
        <v>7</v>
      </c>
      <c r="H7" s="3" t="s">
        <v>7</v>
      </c>
      <c r="I7" s="3" t="s">
        <v>7</v>
      </c>
      <c r="J7" s="3" t="s">
        <v>7</v>
      </c>
      <c r="K7" s="3" t="s">
        <v>7</v>
      </c>
      <c r="L7" s="3" t="s">
        <v>7</v>
      </c>
      <c r="M7" s="3" t="s">
        <v>7</v>
      </c>
      <c r="N7" s="8"/>
      <c r="O7" s="15"/>
      <c r="P7" s="3"/>
      <c r="Q7" s="78"/>
      <c r="R7" s="3"/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7</v>
      </c>
      <c r="Y7" s="3" t="s">
        <v>7</v>
      </c>
      <c r="Z7" s="3" t="s">
        <v>7</v>
      </c>
      <c r="AA7" s="3" t="s">
        <v>7</v>
      </c>
    </row>
    <row r="8" spans="1:27" ht="24.9" customHeight="1" x14ac:dyDescent="0.25">
      <c r="A8" s="146">
        <v>1</v>
      </c>
      <c r="B8" s="147" t="s">
        <v>39</v>
      </c>
      <c r="C8" s="1">
        <v>1</v>
      </c>
      <c r="D8" s="4" t="s">
        <v>78</v>
      </c>
      <c r="E8" s="4">
        <v>93545746.883300006</v>
      </c>
      <c r="F8" s="4">
        <f>-58259.97</f>
        <v>-58259.97</v>
      </c>
      <c r="G8" s="4">
        <v>785438.32090000005</v>
      </c>
      <c r="H8" s="4">
        <v>93131.052500000005</v>
      </c>
      <c r="I8" s="4">
        <v>2834477.2867999999</v>
      </c>
      <c r="J8" s="4">
        <f>I8/2</f>
        <v>1417238.6433999999</v>
      </c>
      <c r="K8" s="4">
        <f>I8-J8</f>
        <v>1417238.6433999999</v>
      </c>
      <c r="L8" s="4">
        <v>57442890.596900001</v>
      </c>
      <c r="M8" s="5">
        <f>E8+F8+G8+H8+I8+L8-J8</f>
        <v>153226185.52699998</v>
      </c>
      <c r="N8" s="8"/>
      <c r="O8" s="150">
        <v>19</v>
      </c>
      <c r="P8" s="9">
        <v>26</v>
      </c>
      <c r="Q8" s="151" t="s">
        <v>57</v>
      </c>
      <c r="R8" s="4" t="s">
        <v>458</v>
      </c>
      <c r="S8" s="4">
        <v>87382515.518399999</v>
      </c>
      <c r="T8" s="4">
        <f t="shared" ref="T8:T25" si="0">-11709724.63</f>
        <v>-11709724.630000001</v>
      </c>
      <c r="U8" s="4">
        <v>831490.50269999995</v>
      </c>
      <c r="V8" s="4">
        <v>98591.555300000007</v>
      </c>
      <c r="W8" s="4">
        <v>3000669.6662000003</v>
      </c>
      <c r="X8" s="4">
        <v>0</v>
      </c>
      <c r="Y8" s="4">
        <f>W8-X8</f>
        <v>3000669.6662000003</v>
      </c>
      <c r="Z8" s="4">
        <v>64066808.865900002</v>
      </c>
      <c r="AA8" s="5">
        <f>S8+T8+U8+V8+W8-X8+Z8</f>
        <v>143670351.47850001</v>
      </c>
    </row>
    <row r="9" spans="1:27" ht="24.9" customHeight="1" x14ac:dyDescent="0.25">
      <c r="A9" s="146"/>
      <c r="B9" s="148"/>
      <c r="C9" s="1">
        <v>2</v>
      </c>
      <c r="D9" s="4" t="s">
        <v>79</v>
      </c>
      <c r="E9" s="4">
        <v>156107831.59369999</v>
      </c>
      <c r="F9" s="4">
        <f t="shared" ref="F9:F24" si="1">-58259.97</f>
        <v>-58259.97</v>
      </c>
      <c r="G9" s="4">
        <v>1310401.5186999999</v>
      </c>
      <c r="H9" s="4">
        <v>155377.0289</v>
      </c>
      <c r="I9" s="4">
        <v>4728956.1033999994</v>
      </c>
      <c r="J9" s="4">
        <f t="shared" ref="J9:J24" si="2">I9/2</f>
        <v>2364478.0516999997</v>
      </c>
      <c r="K9" s="4">
        <f t="shared" ref="K9:K72" si="3">I9-J9</f>
        <v>2364478.0516999997</v>
      </c>
      <c r="L9" s="4">
        <v>100795756.17020001</v>
      </c>
      <c r="M9" s="5">
        <f t="shared" ref="M9:M72" si="4">E9+F9+G9+H9+I9+L9-J9</f>
        <v>260675584.39319998</v>
      </c>
      <c r="N9" s="8"/>
      <c r="O9" s="150"/>
      <c r="P9" s="9">
        <v>27</v>
      </c>
      <c r="Q9" s="152"/>
      <c r="R9" s="4" t="s">
        <v>459</v>
      </c>
      <c r="S9" s="4">
        <v>85334645.325200006</v>
      </c>
      <c r="T9" s="4">
        <f t="shared" si="0"/>
        <v>-11709724.630000001</v>
      </c>
      <c r="U9" s="4">
        <v>814306.66859999998</v>
      </c>
      <c r="V9" s="4">
        <v>96554.032500000001</v>
      </c>
      <c r="W9" s="4">
        <v>2938656.9197999998</v>
      </c>
      <c r="X9" s="4">
        <v>0</v>
      </c>
      <c r="Y9" s="4">
        <f t="shared" ref="Y9:Y72" si="5">W9-X9</f>
        <v>2938656.9197999998</v>
      </c>
      <c r="Z9" s="4">
        <v>68668847.291700006</v>
      </c>
      <c r="AA9" s="5">
        <f t="shared" ref="AA9:AA72" si="6">S9+T9+U9+V9+W9-X9+Z9</f>
        <v>146143285.60780001</v>
      </c>
    </row>
    <row r="10" spans="1:27" ht="24.9" customHeight="1" x14ac:dyDescent="0.25">
      <c r="A10" s="146"/>
      <c r="B10" s="148"/>
      <c r="C10" s="1">
        <v>3</v>
      </c>
      <c r="D10" s="4" t="s">
        <v>80</v>
      </c>
      <c r="E10" s="4">
        <v>109821779.3097</v>
      </c>
      <c r="F10" s="4">
        <f t="shared" si="1"/>
        <v>-58259.97</v>
      </c>
      <c r="G10" s="4">
        <v>922011.74349999998</v>
      </c>
      <c r="H10" s="4">
        <v>109324.8469</v>
      </c>
      <c r="I10" s="4">
        <v>3327341.2760999999</v>
      </c>
      <c r="J10" s="4">
        <f t="shared" si="2"/>
        <v>1663670.63805</v>
      </c>
      <c r="K10" s="4">
        <f t="shared" si="3"/>
        <v>1663670.63805</v>
      </c>
      <c r="L10" s="4">
        <v>66037436.825400002</v>
      </c>
      <c r="M10" s="5">
        <f t="shared" si="4"/>
        <v>178495963.39355001</v>
      </c>
      <c r="N10" s="8"/>
      <c r="O10" s="150"/>
      <c r="P10" s="9">
        <v>28</v>
      </c>
      <c r="Q10" s="152"/>
      <c r="R10" s="4" t="s">
        <v>460</v>
      </c>
      <c r="S10" s="4">
        <v>85422492.071199998</v>
      </c>
      <c r="T10" s="4">
        <f t="shared" si="0"/>
        <v>-11709724.630000001</v>
      </c>
      <c r="U10" s="4">
        <v>815043.79740000004</v>
      </c>
      <c r="V10" s="4">
        <v>96641.435299999997</v>
      </c>
      <c r="W10" s="4">
        <v>2941317.0580000002</v>
      </c>
      <c r="X10" s="4">
        <v>0</v>
      </c>
      <c r="Y10" s="4">
        <f t="shared" si="5"/>
        <v>2941317.0580000002</v>
      </c>
      <c r="Z10" s="4">
        <v>67575583.957300007</v>
      </c>
      <c r="AA10" s="5">
        <f t="shared" si="6"/>
        <v>145141353.68919998</v>
      </c>
    </row>
    <row r="11" spans="1:27" ht="24.9" customHeight="1" x14ac:dyDescent="0.25">
      <c r="A11" s="146"/>
      <c r="B11" s="148"/>
      <c r="C11" s="1">
        <v>4</v>
      </c>
      <c r="D11" s="4" t="s">
        <v>81</v>
      </c>
      <c r="E11" s="4">
        <v>111897599.40369999</v>
      </c>
      <c r="F11" s="4">
        <f t="shared" si="1"/>
        <v>-58259.97</v>
      </c>
      <c r="G11" s="4">
        <v>939430.10730000003</v>
      </c>
      <c r="H11" s="4">
        <v>111390.1784</v>
      </c>
      <c r="I11" s="4">
        <v>3390200.3898</v>
      </c>
      <c r="J11" s="4">
        <f t="shared" si="2"/>
        <v>1695100.1949</v>
      </c>
      <c r="K11" s="4">
        <f t="shared" si="3"/>
        <v>1695100.1949</v>
      </c>
      <c r="L11" s="4">
        <v>69039183.2958</v>
      </c>
      <c r="M11" s="5">
        <f t="shared" si="4"/>
        <v>183624443.21009997</v>
      </c>
      <c r="N11" s="8"/>
      <c r="O11" s="150"/>
      <c r="P11" s="9">
        <v>29</v>
      </c>
      <c r="Q11" s="152"/>
      <c r="R11" s="4" t="s">
        <v>461</v>
      </c>
      <c r="S11" s="4">
        <v>103408071.38169999</v>
      </c>
      <c r="T11" s="4">
        <f t="shared" si="0"/>
        <v>-11709724.630000001</v>
      </c>
      <c r="U11" s="4">
        <v>965962.15749999997</v>
      </c>
      <c r="V11" s="4">
        <v>114536.1387</v>
      </c>
      <c r="W11" s="4">
        <v>3485948.8292999999</v>
      </c>
      <c r="X11" s="4">
        <v>0</v>
      </c>
      <c r="Y11" s="4">
        <f t="shared" si="5"/>
        <v>3485948.8292999999</v>
      </c>
      <c r="Z11" s="4">
        <v>79329877.737299994</v>
      </c>
      <c r="AA11" s="5">
        <f t="shared" si="6"/>
        <v>175594671.61449999</v>
      </c>
    </row>
    <row r="12" spans="1:27" ht="24.9" customHeight="1" x14ac:dyDescent="0.25">
      <c r="A12" s="146"/>
      <c r="B12" s="148"/>
      <c r="C12" s="1">
        <v>5</v>
      </c>
      <c r="D12" s="4" t="s">
        <v>82</v>
      </c>
      <c r="E12" s="4">
        <v>101843498.73549999</v>
      </c>
      <c r="F12" s="4">
        <f t="shared" si="1"/>
        <v>-58259.97</v>
      </c>
      <c r="G12" s="4">
        <v>855065.38600000006</v>
      </c>
      <c r="H12" s="4">
        <v>101386.8783</v>
      </c>
      <c r="I12" s="4">
        <v>3085746.3291000002</v>
      </c>
      <c r="J12" s="4">
        <f t="shared" si="2"/>
        <v>1542873.1645500001</v>
      </c>
      <c r="K12" s="4">
        <f t="shared" si="3"/>
        <v>1542873.1645500001</v>
      </c>
      <c r="L12" s="4">
        <v>61623136.023999996</v>
      </c>
      <c r="M12" s="5">
        <f t="shared" si="4"/>
        <v>165907700.21834999</v>
      </c>
      <c r="N12" s="8"/>
      <c r="O12" s="150"/>
      <c r="P12" s="9">
        <v>30</v>
      </c>
      <c r="Q12" s="152"/>
      <c r="R12" s="4" t="s">
        <v>462</v>
      </c>
      <c r="S12" s="4">
        <v>104308635.3327</v>
      </c>
      <c r="T12" s="4">
        <f t="shared" si="0"/>
        <v>-11709724.630000001</v>
      </c>
      <c r="U12" s="4">
        <v>973518.85789999994</v>
      </c>
      <c r="V12" s="4">
        <v>115432.1523</v>
      </c>
      <c r="W12" s="4">
        <v>3513219.3292</v>
      </c>
      <c r="X12" s="4">
        <v>0</v>
      </c>
      <c r="Y12" s="4">
        <f t="shared" si="5"/>
        <v>3513219.3292</v>
      </c>
      <c r="Z12" s="4">
        <v>78150693.606800005</v>
      </c>
      <c r="AA12" s="5">
        <f t="shared" si="6"/>
        <v>175351774.6489</v>
      </c>
    </row>
    <row r="13" spans="1:27" ht="24.9" customHeight="1" x14ac:dyDescent="0.25">
      <c r="A13" s="146"/>
      <c r="B13" s="148"/>
      <c r="C13" s="1">
        <v>6</v>
      </c>
      <c r="D13" s="4" t="s">
        <v>83</v>
      </c>
      <c r="E13" s="4">
        <v>105179917.2403</v>
      </c>
      <c r="F13" s="4">
        <f t="shared" si="1"/>
        <v>-58259.97</v>
      </c>
      <c r="G13" s="4">
        <v>883061.52679999999</v>
      </c>
      <c r="H13" s="4">
        <v>104706.4387</v>
      </c>
      <c r="I13" s="4">
        <v>3186778.3552999999</v>
      </c>
      <c r="J13" s="4">
        <f t="shared" si="2"/>
        <v>1593389.17765</v>
      </c>
      <c r="K13" s="4">
        <f t="shared" si="3"/>
        <v>1593389.17765</v>
      </c>
      <c r="L13" s="4">
        <v>63780200.218999997</v>
      </c>
      <c r="M13" s="5">
        <f t="shared" si="4"/>
        <v>171483014.63245001</v>
      </c>
      <c r="N13" s="8"/>
      <c r="O13" s="150"/>
      <c r="P13" s="9">
        <v>31</v>
      </c>
      <c r="Q13" s="152"/>
      <c r="R13" s="4" t="s">
        <v>63</v>
      </c>
      <c r="S13" s="4">
        <v>188882945.10179999</v>
      </c>
      <c r="T13" s="4">
        <f t="shared" si="0"/>
        <v>-11709724.630000001</v>
      </c>
      <c r="U13" s="4">
        <v>1683188.3056999999</v>
      </c>
      <c r="V13" s="4">
        <v>199579.1323</v>
      </c>
      <c r="W13" s="4">
        <v>6074263.1151999999</v>
      </c>
      <c r="X13" s="4">
        <v>0</v>
      </c>
      <c r="Y13" s="4">
        <f t="shared" si="5"/>
        <v>6074263.1151999999</v>
      </c>
      <c r="Z13" s="4">
        <v>130617878.2624</v>
      </c>
      <c r="AA13" s="5">
        <f t="shared" si="6"/>
        <v>315748129.28740001</v>
      </c>
    </row>
    <row r="14" spans="1:27" ht="24.9" customHeight="1" x14ac:dyDescent="0.25">
      <c r="A14" s="146"/>
      <c r="B14" s="148"/>
      <c r="C14" s="1">
        <v>7</v>
      </c>
      <c r="D14" s="4" t="s">
        <v>84</v>
      </c>
      <c r="E14" s="4">
        <v>102050959.4903</v>
      </c>
      <c r="F14" s="4">
        <f t="shared" si="1"/>
        <v>-58259.97</v>
      </c>
      <c r="G14" s="4">
        <v>856806.20499999996</v>
      </c>
      <c r="H14" s="4">
        <v>101593.2908</v>
      </c>
      <c r="I14" s="4">
        <v>3092028.5686000003</v>
      </c>
      <c r="J14" s="4">
        <f t="shared" si="2"/>
        <v>1546014.2843000002</v>
      </c>
      <c r="K14" s="4">
        <f t="shared" si="3"/>
        <v>1546014.2843000002</v>
      </c>
      <c r="L14" s="4">
        <v>61180376.706699997</v>
      </c>
      <c r="M14" s="5">
        <f t="shared" si="4"/>
        <v>165677490.00710002</v>
      </c>
      <c r="N14" s="8"/>
      <c r="O14" s="150"/>
      <c r="P14" s="9">
        <v>32</v>
      </c>
      <c r="Q14" s="152"/>
      <c r="R14" s="4" t="s">
        <v>463</v>
      </c>
      <c r="S14" s="4">
        <v>88762714.513300002</v>
      </c>
      <c r="T14" s="4">
        <f t="shared" si="0"/>
        <v>-11709724.630000001</v>
      </c>
      <c r="U14" s="4">
        <v>843071.85719999997</v>
      </c>
      <c r="V14" s="4">
        <v>99964.780599999998</v>
      </c>
      <c r="W14" s="4">
        <v>3042464.2734000003</v>
      </c>
      <c r="X14" s="4">
        <v>0</v>
      </c>
      <c r="Y14" s="4">
        <f t="shared" si="5"/>
        <v>3042464.2734000003</v>
      </c>
      <c r="Z14" s="4">
        <v>68783682.422600001</v>
      </c>
      <c r="AA14" s="5">
        <f t="shared" si="6"/>
        <v>149822173.21709999</v>
      </c>
    </row>
    <row r="15" spans="1:27" ht="24.9" customHeight="1" x14ac:dyDescent="0.25">
      <c r="A15" s="146"/>
      <c r="B15" s="148"/>
      <c r="C15" s="1">
        <v>8</v>
      </c>
      <c r="D15" s="4" t="s">
        <v>85</v>
      </c>
      <c r="E15" s="4">
        <v>99504596.1162</v>
      </c>
      <c r="F15" s="4">
        <f t="shared" si="1"/>
        <v>-58259.97</v>
      </c>
      <c r="G15" s="4">
        <v>835439.47679999995</v>
      </c>
      <c r="H15" s="4">
        <v>99059.793399999995</v>
      </c>
      <c r="I15" s="4">
        <v>3014920.6606999999</v>
      </c>
      <c r="J15" s="4">
        <f t="shared" si="2"/>
        <v>1507460.3303499999</v>
      </c>
      <c r="K15" s="4">
        <f t="shared" si="3"/>
        <v>1507460.3303499999</v>
      </c>
      <c r="L15" s="4">
        <v>58395830.334700003</v>
      </c>
      <c r="M15" s="5">
        <f t="shared" si="4"/>
        <v>160284126.08144999</v>
      </c>
      <c r="N15" s="8"/>
      <c r="O15" s="150"/>
      <c r="P15" s="9">
        <v>33</v>
      </c>
      <c r="Q15" s="152"/>
      <c r="R15" s="4" t="s">
        <v>464</v>
      </c>
      <c r="S15" s="4">
        <v>87724939.533399999</v>
      </c>
      <c r="T15" s="4">
        <f t="shared" si="0"/>
        <v>-11709724.630000001</v>
      </c>
      <c r="U15" s="4">
        <v>834363.80859999999</v>
      </c>
      <c r="V15" s="4">
        <v>98932.249200000006</v>
      </c>
      <c r="W15" s="4">
        <v>3011038.8066999996</v>
      </c>
      <c r="X15" s="4">
        <v>0</v>
      </c>
      <c r="Y15" s="4">
        <f t="shared" si="5"/>
        <v>3011038.8066999996</v>
      </c>
      <c r="Z15" s="4">
        <v>63213356.365599997</v>
      </c>
      <c r="AA15" s="5">
        <f t="shared" si="6"/>
        <v>143172906.13350001</v>
      </c>
    </row>
    <row r="16" spans="1:27" ht="24.9" customHeight="1" x14ac:dyDescent="0.25">
      <c r="A16" s="146"/>
      <c r="B16" s="148"/>
      <c r="C16" s="1">
        <v>9</v>
      </c>
      <c r="D16" s="4" t="s">
        <v>86</v>
      </c>
      <c r="E16" s="4">
        <v>107355883.45829999</v>
      </c>
      <c r="F16" s="4">
        <f t="shared" si="1"/>
        <v>-58259.97</v>
      </c>
      <c r="G16" s="4">
        <v>901320.22439999995</v>
      </c>
      <c r="H16" s="4">
        <v>106871.4105</v>
      </c>
      <c r="I16" s="4">
        <v>3252670.0518</v>
      </c>
      <c r="J16" s="4">
        <f t="shared" si="2"/>
        <v>1626335.0259</v>
      </c>
      <c r="K16" s="4">
        <f t="shared" si="3"/>
        <v>1626335.0259</v>
      </c>
      <c r="L16" s="4">
        <v>65177132.586999997</v>
      </c>
      <c r="M16" s="5">
        <f t="shared" si="4"/>
        <v>175109282.73609999</v>
      </c>
      <c r="N16" s="8"/>
      <c r="O16" s="150"/>
      <c r="P16" s="9">
        <v>34</v>
      </c>
      <c r="Q16" s="152"/>
      <c r="R16" s="4" t="s">
        <v>465</v>
      </c>
      <c r="S16" s="4">
        <v>107316086.7502</v>
      </c>
      <c r="T16" s="4">
        <f t="shared" si="0"/>
        <v>-11709724.630000001</v>
      </c>
      <c r="U16" s="4">
        <v>998754.61080000002</v>
      </c>
      <c r="V16" s="4">
        <v>118424.408</v>
      </c>
      <c r="W16" s="4">
        <v>3604289.7119</v>
      </c>
      <c r="X16" s="4">
        <v>0</v>
      </c>
      <c r="Y16" s="4">
        <f t="shared" si="5"/>
        <v>3604289.7119</v>
      </c>
      <c r="Z16" s="4">
        <v>80062054.472800002</v>
      </c>
      <c r="AA16" s="5">
        <f t="shared" si="6"/>
        <v>180389885.32370001</v>
      </c>
    </row>
    <row r="17" spans="1:27" ht="24.9" customHeight="1" x14ac:dyDescent="0.25">
      <c r="A17" s="146"/>
      <c r="B17" s="148"/>
      <c r="C17" s="1">
        <v>10</v>
      </c>
      <c r="D17" s="4" t="s">
        <v>87</v>
      </c>
      <c r="E17" s="4">
        <v>108945361.27060001</v>
      </c>
      <c r="F17" s="4">
        <f t="shared" si="1"/>
        <v>-58259.97</v>
      </c>
      <c r="G17" s="4">
        <v>914657.65319999994</v>
      </c>
      <c r="H17" s="4">
        <v>108452.85709999999</v>
      </c>
      <c r="I17" s="4">
        <v>3300801.9525000006</v>
      </c>
      <c r="J17" s="4">
        <f t="shared" si="2"/>
        <v>1650400.9762500003</v>
      </c>
      <c r="K17" s="4">
        <f t="shared" si="3"/>
        <v>1650400.9762500003</v>
      </c>
      <c r="L17" s="4">
        <v>67576748.311499998</v>
      </c>
      <c r="M17" s="5">
        <f t="shared" si="4"/>
        <v>179137361.09865001</v>
      </c>
      <c r="N17" s="8"/>
      <c r="O17" s="150"/>
      <c r="P17" s="9">
        <v>35</v>
      </c>
      <c r="Q17" s="152"/>
      <c r="R17" s="4" t="s">
        <v>466</v>
      </c>
      <c r="S17" s="4">
        <v>86498042.1699</v>
      </c>
      <c r="T17" s="4">
        <f t="shared" si="0"/>
        <v>-11709724.630000001</v>
      </c>
      <c r="U17" s="4">
        <v>824068.81980000006</v>
      </c>
      <c r="V17" s="4">
        <v>97711.551099999997</v>
      </c>
      <c r="W17" s="4">
        <v>2973886.4151000003</v>
      </c>
      <c r="X17" s="4">
        <v>0</v>
      </c>
      <c r="Y17" s="4">
        <f t="shared" si="5"/>
        <v>2973886.4151000003</v>
      </c>
      <c r="Z17" s="4">
        <v>68121530.4507</v>
      </c>
      <c r="AA17" s="5">
        <f t="shared" si="6"/>
        <v>146805514.7766</v>
      </c>
    </row>
    <row r="18" spans="1:27" ht="24.9" customHeight="1" x14ac:dyDescent="0.25">
      <c r="A18" s="146"/>
      <c r="B18" s="148"/>
      <c r="C18" s="1">
        <v>11</v>
      </c>
      <c r="D18" s="4" t="s">
        <v>88</v>
      </c>
      <c r="E18" s="4">
        <v>119145918.9017</v>
      </c>
      <c r="F18" s="4">
        <f t="shared" si="1"/>
        <v>-58259.97</v>
      </c>
      <c r="G18" s="4">
        <v>1000251.306</v>
      </c>
      <c r="H18" s="4">
        <v>118601.8743</v>
      </c>
      <c r="I18" s="4">
        <v>3609690.9616</v>
      </c>
      <c r="J18" s="4">
        <f t="shared" si="2"/>
        <v>1804845.4808</v>
      </c>
      <c r="K18" s="4">
        <f t="shared" si="3"/>
        <v>1804845.4808</v>
      </c>
      <c r="L18" s="4">
        <v>76306547.850400001</v>
      </c>
      <c r="M18" s="5">
        <f t="shared" si="4"/>
        <v>198317905.44320002</v>
      </c>
      <c r="N18" s="8"/>
      <c r="O18" s="150"/>
      <c r="P18" s="9">
        <v>36</v>
      </c>
      <c r="Q18" s="152"/>
      <c r="R18" s="4" t="s">
        <v>467</v>
      </c>
      <c r="S18" s="4">
        <v>112590157.0888</v>
      </c>
      <c r="T18" s="4">
        <f t="shared" si="0"/>
        <v>-11709724.630000001</v>
      </c>
      <c r="U18" s="4">
        <v>1043009.735</v>
      </c>
      <c r="V18" s="4">
        <v>123671.8299</v>
      </c>
      <c r="W18" s="4">
        <v>3763996.8986</v>
      </c>
      <c r="X18" s="4">
        <v>0</v>
      </c>
      <c r="Y18" s="4">
        <f t="shared" si="5"/>
        <v>3763996.8986</v>
      </c>
      <c r="Z18" s="4">
        <v>83613858.479599997</v>
      </c>
      <c r="AA18" s="5">
        <f t="shared" si="6"/>
        <v>189424969.40189999</v>
      </c>
    </row>
    <row r="19" spans="1:27" ht="24.9" customHeight="1" x14ac:dyDescent="0.25">
      <c r="A19" s="146"/>
      <c r="B19" s="148"/>
      <c r="C19" s="1">
        <v>12</v>
      </c>
      <c r="D19" s="4" t="s">
        <v>89</v>
      </c>
      <c r="E19" s="4">
        <v>114714173.53489999</v>
      </c>
      <c r="F19" s="4">
        <f t="shared" si="1"/>
        <v>-58259.97</v>
      </c>
      <c r="G19" s="4">
        <v>963064.19449999998</v>
      </c>
      <c r="H19" s="4">
        <v>114192.5212</v>
      </c>
      <c r="I19" s="4">
        <v>3475490.7064999999</v>
      </c>
      <c r="J19" s="4">
        <f t="shared" si="2"/>
        <v>1737745.3532499999</v>
      </c>
      <c r="K19" s="4">
        <f t="shared" si="3"/>
        <v>1737745.3532499999</v>
      </c>
      <c r="L19" s="4">
        <v>72810516.991999999</v>
      </c>
      <c r="M19" s="5">
        <f t="shared" si="4"/>
        <v>190281432.62584999</v>
      </c>
      <c r="N19" s="8"/>
      <c r="O19" s="150"/>
      <c r="P19" s="9">
        <v>37</v>
      </c>
      <c r="Q19" s="152"/>
      <c r="R19" s="4" t="s">
        <v>468</v>
      </c>
      <c r="S19" s="4">
        <v>97445498.297000006</v>
      </c>
      <c r="T19" s="4">
        <f t="shared" si="0"/>
        <v>-11709724.630000001</v>
      </c>
      <c r="U19" s="4">
        <v>915929.75450000004</v>
      </c>
      <c r="V19" s="4">
        <v>108603.6928</v>
      </c>
      <c r="W19" s="4">
        <v>3305392.6911999998</v>
      </c>
      <c r="X19" s="4">
        <v>0</v>
      </c>
      <c r="Y19" s="4">
        <f t="shared" si="5"/>
        <v>3305392.6911999998</v>
      </c>
      <c r="Z19" s="4">
        <v>76636322.447500005</v>
      </c>
      <c r="AA19" s="5">
        <f t="shared" si="6"/>
        <v>166702022.25300002</v>
      </c>
    </row>
    <row r="20" spans="1:27" ht="24.9" customHeight="1" x14ac:dyDescent="0.25">
      <c r="A20" s="146"/>
      <c r="B20" s="148"/>
      <c r="C20" s="1">
        <v>13</v>
      </c>
      <c r="D20" s="4" t="s">
        <v>90</v>
      </c>
      <c r="E20" s="4">
        <v>87584501.861499995</v>
      </c>
      <c r="F20" s="4">
        <f t="shared" si="1"/>
        <v>-58259.97</v>
      </c>
      <c r="G20" s="4">
        <v>735417.06180000002</v>
      </c>
      <c r="H20" s="4">
        <v>87199.928100000005</v>
      </c>
      <c r="I20" s="4">
        <v>2653961.3646</v>
      </c>
      <c r="J20" s="4">
        <f t="shared" si="2"/>
        <v>1326980.6823</v>
      </c>
      <c r="K20" s="4">
        <f t="shared" si="3"/>
        <v>1326980.6823</v>
      </c>
      <c r="L20" s="4">
        <v>54034836.0559</v>
      </c>
      <c r="M20" s="5">
        <f t="shared" si="4"/>
        <v>143710675.6196</v>
      </c>
      <c r="N20" s="8"/>
      <c r="O20" s="150"/>
      <c r="P20" s="9">
        <v>38</v>
      </c>
      <c r="Q20" s="152"/>
      <c r="R20" s="4" t="s">
        <v>469</v>
      </c>
      <c r="S20" s="4">
        <v>101795730.42569999</v>
      </c>
      <c r="T20" s="4">
        <f t="shared" si="0"/>
        <v>-11709724.630000001</v>
      </c>
      <c r="U20" s="4">
        <v>952432.88219999999</v>
      </c>
      <c r="V20" s="4">
        <v>112931.9445</v>
      </c>
      <c r="W20" s="4">
        <v>3437124.5965</v>
      </c>
      <c r="X20" s="4">
        <v>0</v>
      </c>
      <c r="Y20" s="4">
        <f t="shared" si="5"/>
        <v>3437124.5965</v>
      </c>
      <c r="Z20" s="4">
        <v>79188457.862499997</v>
      </c>
      <c r="AA20" s="5">
        <f t="shared" si="6"/>
        <v>173776953.08139998</v>
      </c>
    </row>
    <row r="21" spans="1:27" ht="24.9" customHeight="1" x14ac:dyDescent="0.25">
      <c r="A21" s="146"/>
      <c r="B21" s="148"/>
      <c r="C21" s="1">
        <v>14</v>
      </c>
      <c r="D21" s="4" t="s">
        <v>91</v>
      </c>
      <c r="E21" s="4">
        <v>82752178.803499997</v>
      </c>
      <c r="F21" s="4">
        <f t="shared" si="1"/>
        <v>-58259.97</v>
      </c>
      <c r="G21" s="4">
        <v>694868.67249999999</v>
      </c>
      <c r="H21" s="4">
        <v>82392.021299999993</v>
      </c>
      <c r="I21" s="4">
        <v>2507630.9840000002</v>
      </c>
      <c r="J21" s="4">
        <f t="shared" si="2"/>
        <v>1253815.4920000001</v>
      </c>
      <c r="K21" s="4">
        <f t="shared" si="3"/>
        <v>1253815.4920000001</v>
      </c>
      <c r="L21" s="4">
        <v>50779849.344499998</v>
      </c>
      <c r="M21" s="5">
        <f t="shared" si="4"/>
        <v>135504844.36379999</v>
      </c>
      <c r="N21" s="8"/>
      <c r="O21" s="150"/>
      <c r="P21" s="9">
        <v>39</v>
      </c>
      <c r="Q21" s="152"/>
      <c r="R21" s="4" t="s">
        <v>470</v>
      </c>
      <c r="S21" s="4">
        <v>77647844.582000002</v>
      </c>
      <c r="T21" s="4">
        <f t="shared" si="0"/>
        <v>-11709724.630000001</v>
      </c>
      <c r="U21" s="4">
        <v>749806.14060000004</v>
      </c>
      <c r="V21" s="4">
        <v>88906.070999999996</v>
      </c>
      <c r="W21" s="4">
        <v>2705888.4427</v>
      </c>
      <c r="X21" s="4">
        <v>0</v>
      </c>
      <c r="Y21" s="4">
        <f t="shared" si="5"/>
        <v>2705888.4427</v>
      </c>
      <c r="Z21" s="4">
        <v>62246439.082099997</v>
      </c>
      <c r="AA21" s="5">
        <f t="shared" si="6"/>
        <v>131729159.6884</v>
      </c>
    </row>
    <row r="22" spans="1:27" ht="24.9" customHeight="1" x14ac:dyDescent="0.25">
      <c r="A22" s="146"/>
      <c r="B22" s="148"/>
      <c r="C22" s="1">
        <v>15</v>
      </c>
      <c r="D22" s="4" t="s">
        <v>92</v>
      </c>
      <c r="E22" s="4">
        <v>86171663.160799995</v>
      </c>
      <c r="F22" s="4">
        <f t="shared" si="1"/>
        <v>-58259.97</v>
      </c>
      <c r="G22" s="4">
        <v>723561.82510000002</v>
      </c>
      <c r="H22" s="4">
        <v>85794.228000000003</v>
      </c>
      <c r="I22" s="4">
        <v>2611178.3754999996</v>
      </c>
      <c r="J22" s="4">
        <f t="shared" si="2"/>
        <v>1305589.1877499998</v>
      </c>
      <c r="K22" s="4">
        <f t="shared" si="3"/>
        <v>1305589.1877499998</v>
      </c>
      <c r="L22" s="4">
        <v>54848411.440300003</v>
      </c>
      <c r="M22" s="5">
        <f t="shared" si="4"/>
        <v>143076759.87195</v>
      </c>
      <c r="N22" s="8"/>
      <c r="O22" s="150"/>
      <c r="P22" s="9">
        <v>40</v>
      </c>
      <c r="Q22" s="152"/>
      <c r="R22" s="4" t="s">
        <v>471</v>
      </c>
      <c r="S22" s="4">
        <v>86810168.779799998</v>
      </c>
      <c r="T22" s="4">
        <f t="shared" si="0"/>
        <v>-11709724.630000001</v>
      </c>
      <c r="U22" s="4">
        <v>826687.89789999998</v>
      </c>
      <c r="V22" s="4">
        <v>98022.100600000005</v>
      </c>
      <c r="W22" s="4">
        <v>2983338.1022000001</v>
      </c>
      <c r="X22" s="4">
        <v>0</v>
      </c>
      <c r="Y22" s="4">
        <f t="shared" si="5"/>
        <v>2983338.1022000001</v>
      </c>
      <c r="Z22" s="4">
        <v>70461124.949200004</v>
      </c>
      <c r="AA22" s="5">
        <f t="shared" si="6"/>
        <v>149469617.1997</v>
      </c>
    </row>
    <row r="23" spans="1:27" ht="24.9" customHeight="1" x14ac:dyDescent="0.25">
      <c r="A23" s="146"/>
      <c r="B23" s="148"/>
      <c r="C23" s="1">
        <v>16</v>
      </c>
      <c r="D23" s="4" t="s">
        <v>93</v>
      </c>
      <c r="E23" s="4">
        <v>128482748.292</v>
      </c>
      <c r="F23" s="4">
        <f t="shared" si="1"/>
        <v>-58259.97</v>
      </c>
      <c r="G23" s="4">
        <v>1078597.3495</v>
      </c>
      <c r="H23" s="4">
        <v>127891.5273</v>
      </c>
      <c r="I23" s="4">
        <v>3892424.9142</v>
      </c>
      <c r="J23" s="4">
        <f t="shared" si="2"/>
        <v>1946212.4571</v>
      </c>
      <c r="K23" s="4">
        <f t="shared" si="3"/>
        <v>1946212.4571</v>
      </c>
      <c r="L23" s="4">
        <v>72951388.727699995</v>
      </c>
      <c r="M23" s="5">
        <f t="shared" si="4"/>
        <v>204528578.38359997</v>
      </c>
      <c r="N23" s="8"/>
      <c r="O23" s="150"/>
      <c r="P23" s="9">
        <v>41</v>
      </c>
      <c r="Q23" s="152"/>
      <c r="R23" s="4" t="s">
        <v>472</v>
      </c>
      <c r="S23" s="4">
        <v>109768802.7929</v>
      </c>
      <c r="T23" s="4">
        <f t="shared" si="0"/>
        <v>-11709724.630000001</v>
      </c>
      <c r="U23" s="4">
        <v>1019335.5372</v>
      </c>
      <c r="V23" s="4">
        <v>120864.73119999999</v>
      </c>
      <c r="W23" s="4">
        <v>3678561.8306999998</v>
      </c>
      <c r="X23" s="4">
        <v>0</v>
      </c>
      <c r="Y23" s="4">
        <f t="shared" si="5"/>
        <v>3678561.8306999998</v>
      </c>
      <c r="Z23" s="4">
        <v>80610193.522400007</v>
      </c>
      <c r="AA23" s="5">
        <f t="shared" si="6"/>
        <v>183488033.78439999</v>
      </c>
    </row>
    <row r="24" spans="1:27" ht="24.9" customHeight="1" x14ac:dyDescent="0.25">
      <c r="A24" s="146"/>
      <c r="B24" s="149"/>
      <c r="C24" s="1">
        <v>17</v>
      </c>
      <c r="D24" s="4" t="s">
        <v>94</v>
      </c>
      <c r="E24" s="4">
        <v>111008711.67380001</v>
      </c>
      <c r="F24" s="4">
        <f t="shared" si="1"/>
        <v>-58259.97</v>
      </c>
      <c r="G24" s="4">
        <v>931971.38289999997</v>
      </c>
      <c r="H24" s="4">
        <v>110505.7819</v>
      </c>
      <c r="I24" s="4">
        <v>3363283.4643000001</v>
      </c>
      <c r="J24" s="4">
        <f t="shared" si="2"/>
        <v>1681641.7321500001</v>
      </c>
      <c r="K24" s="4">
        <f t="shared" si="3"/>
        <v>1681641.7321500001</v>
      </c>
      <c r="L24" s="4">
        <v>61702205.081900001</v>
      </c>
      <c r="M24" s="5">
        <f t="shared" si="4"/>
        <v>175376775.68265003</v>
      </c>
      <c r="N24" s="8"/>
      <c r="O24" s="150"/>
      <c r="P24" s="9">
        <v>42</v>
      </c>
      <c r="Q24" s="152"/>
      <c r="R24" s="4" t="s">
        <v>473</v>
      </c>
      <c r="S24" s="4">
        <v>130319530.2889</v>
      </c>
      <c r="T24" s="4">
        <f t="shared" si="0"/>
        <v>-11709724.630000001</v>
      </c>
      <c r="U24" s="4">
        <v>1191778.2503</v>
      </c>
      <c r="V24" s="4">
        <v>141311.62160000001</v>
      </c>
      <c r="W24" s="4">
        <v>4300870.3437999999</v>
      </c>
      <c r="X24" s="4">
        <v>0</v>
      </c>
      <c r="Y24" s="4">
        <f t="shared" si="5"/>
        <v>4300870.3437999999</v>
      </c>
      <c r="Z24" s="4">
        <v>99509342.779499993</v>
      </c>
      <c r="AA24" s="5">
        <f t="shared" si="6"/>
        <v>223753108.6541</v>
      </c>
    </row>
    <row r="25" spans="1:27" ht="24.9" customHeight="1" x14ac:dyDescent="0.25">
      <c r="A25" s="1"/>
      <c r="B25" s="145" t="s">
        <v>826</v>
      </c>
      <c r="C25" s="143"/>
      <c r="D25" s="11"/>
      <c r="E25" s="11">
        <f>SUM(E8:E24)</f>
        <v>1826113069.7297997</v>
      </c>
      <c r="F25" s="11">
        <f t="shared" ref="F25:L25" si="7">SUM(F8:F24)</f>
        <v>-990419.48999999964</v>
      </c>
      <c r="G25" s="11">
        <f t="shared" si="7"/>
        <v>15331363.954899997</v>
      </c>
      <c r="H25" s="11">
        <f t="shared" si="7"/>
        <v>1817871.6575999996</v>
      </c>
      <c r="I25" s="11">
        <f t="shared" si="7"/>
        <v>55327581.744800009</v>
      </c>
      <c r="J25" s="11">
        <f t="shared" si="7"/>
        <v>27663790.872400004</v>
      </c>
      <c r="K25" s="11">
        <f t="shared" si="7"/>
        <v>27663790.872400004</v>
      </c>
      <c r="L25" s="11">
        <f t="shared" si="7"/>
        <v>1114482446.5638998</v>
      </c>
      <c r="M25" s="6">
        <f>E25+F25+G25+H25+I25+L25-J25</f>
        <v>2984418123.2885995</v>
      </c>
      <c r="N25" s="8"/>
      <c r="O25" s="150"/>
      <c r="P25" s="9">
        <v>43</v>
      </c>
      <c r="Q25" s="152"/>
      <c r="R25" s="4" t="s">
        <v>474</v>
      </c>
      <c r="S25" s="4">
        <v>80978847.158999994</v>
      </c>
      <c r="T25" s="4">
        <f t="shared" si="0"/>
        <v>-11709724.630000001</v>
      </c>
      <c r="U25" s="4">
        <v>777756.8358</v>
      </c>
      <c r="V25" s="4">
        <v>92220.242899999997</v>
      </c>
      <c r="W25" s="4">
        <v>2806756.4660999998</v>
      </c>
      <c r="X25" s="4">
        <v>0</v>
      </c>
      <c r="Y25" s="4">
        <f t="shared" si="5"/>
        <v>2806756.4660999998</v>
      </c>
      <c r="Z25" s="4">
        <v>66501779.559100002</v>
      </c>
      <c r="AA25" s="5">
        <f t="shared" si="6"/>
        <v>139447635.6329</v>
      </c>
    </row>
    <row r="26" spans="1:27" ht="24.9" customHeight="1" x14ac:dyDescent="0.25">
      <c r="A26" s="146">
        <v>2</v>
      </c>
      <c r="B26" s="147" t="s">
        <v>908</v>
      </c>
      <c r="C26" s="1">
        <v>1</v>
      </c>
      <c r="D26" s="4" t="s">
        <v>95</v>
      </c>
      <c r="E26" s="4">
        <v>113844543.6269</v>
      </c>
      <c r="F26" s="4">
        <f>-58259.97</f>
        <v>-58259.97</v>
      </c>
      <c r="G26" s="4">
        <v>955767.06400000001</v>
      </c>
      <c r="H26" s="4">
        <v>113327.2853</v>
      </c>
      <c r="I26" s="4">
        <v>3449156.9383999999</v>
      </c>
      <c r="J26" s="4">
        <v>0</v>
      </c>
      <c r="K26" s="4">
        <f t="shared" si="3"/>
        <v>3449156.9383999999</v>
      </c>
      <c r="L26" s="4">
        <v>68216473.114999995</v>
      </c>
      <c r="M26" s="5">
        <f t="shared" si="4"/>
        <v>186521008.0596</v>
      </c>
      <c r="N26" s="8"/>
      <c r="O26" s="150"/>
      <c r="P26" s="9">
        <v>44</v>
      </c>
      <c r="Q26" s="153"/>
      <c r="R26" s="4" t="s">
        <v>475</v>
      </c>
      <c r="S26" s="4">
        <v>97279133.207499996</v>
      </c>
      <c r="T26" s="4">
        <f>-11709724.63</f>
        <v>-11709724.630000001</v>
      </c>
      <c r="U26" s="4">
        <v>914533.77240000002</v>
      </c>
      <c r="V26" s="4">
        <v>108438.1683</v>
      </c>
      <c r="W26" s="4">
        <v>3300354.8933000001</v>
      </c>
      <c r="X26" s="4">
        <v>0</v>
      </c>
      <c r="Y26" s="4">
        <f t="shared" si="5"/>
        <v>3300354.8933000001</v>
      </c>
      <c r="Z26" s="4">
        <v>74230814.228200004</v>
      </c>
      <c r="AA26" s="5">
        <f t="shared" si="6"/>
        <v>164123549.6397</v>
      </c>
    </row>
    <row r="27" spans="1:27" ht="24.9" customHeight="1" x14ac:dyDescent="0.25">
      <c r="A27" s="146"/>
      <c r="B27" s="148"/>
      <c r="C27" s="1">
        <v>2</v>
      </c>
      <c r="D27" s="4" t="s">
        <v>96</v>
      </c>
      <c r="E27" s="4">
        <v>139090802.62380001</v>
      </c>
      <c r="F27" s="4">
        <f t="shared" ref="F27:F78" si="8">-58259.97</f>
        <v>-58259.97</v>
      </c>
      <c r="G27" s="4">
        <v>1167610.338</v>
      </c>
      <c r="H27" s="4">
        <v>138445.98209999999</v>
      </c>
      <c r="I27" s="4">
        <v>4213653.5674000001</v>
      </c>
      <c r="J27" s="4">
        <v>0</v>
      </c>
      <c r="K27" s="4">
        <f t="shared" si="3"/>
        <v>4213653.5674000001</v>
      </c>
      <c r="L27" s="4">
        <v>71921344.951399997</v>
      </c>
      <c r="M27" s="5">
        <f t="shared" si="4"/>
        <v>216473597.49270004</v>
      </c>
      <c r="N27" s="8"/>
      <c r="O27" s="17"/>
      <c r="P27" s="143"/>
      <c r="Q27" s="144"/>
      <c r="R27" s="11"/>
      <c r="S27" s="11">
        <f>1919676800.3194+2595848139.91</f>
        <v>4515524940.2293997</v>
      </c>
      <c r="T27" s="11">
        <f>-222484767.97-292743115.75</f>
        <v>-515227883.72000003</v>
      </c>
      <c r="U27" s="11">
        <f>17975040.1921+24238388.31</f>
        <v>42213428.502099998</v>
      </c>
      <c r="V27" s="11">
        <f>2131337.8381+2873996.03</f>
        <v>5005333.8680999996</v>
      </c>
      <c r="W27" s="11">
        <f>64868038.3899+87471109.2</f>
        <v>152339147.58990002</v>
      </c>
      <c r="X27" s="11">
        <f t="shared" ref="X27:Y27" si="9">64868038.3899+87471109.2</f>
        <v>152339147.58990002</v>
      </c>
      <c r="Y27" s="11">
        <f t="shared" si="9"/>
        <v>152339147.58990002</v>
      </c>
      <c r="Z27" s="11">
        <f>1461588646.3432+1973855265.99</f>
        <v>3435443912.3332</v>
      </c>
      <c r="AA27" s="5">
        <f t="shared" si="6"/>
        <v>7482959731.2127991</v>
      </c>
    </row>
    <row r="28" spans="1:27" ht="24.9" customHeight="1" x14ac:dyDescent="0.25">
      <c r="A28" s="146"/>
      <c r="B28" s="148"/>
      <c r="C28" s="1">
        <v>3</v>
      </c>
      <c r="D28" s="4" t="s">
        <v>97</v>
      </c>
      <c r="E28" s="4">
        <v>118427206.692</v>
      </c>
      <c r="F28" s="4">
        <f t="shared" si="8"/>
        <v>-58259.97</v>
      </c>
      <c r="G28" s="4">
        <v>994220.53729999997</v>
      </c>
      <c r="H28" s="4">
        <v>117886.7935</v>
      </c>
      <c r="I28" s="4">
        <v>3587927.2198000005</v>
      </c>
      <c r="J28" s="4">
        <v>0</v>
      </c>
      <c r="K28" s="4">
        <f t="shared" si="3"/>
        <v>3587927.2198000005</v>
      </c>
      <c r="L28" s="4">
        <v>66001443.215499997</v>
      </c>
      <c r="M28" s="5">
        <f t="shared" si="4"/>
        <v>189070424.48809999</v>
      </c>
      <c r="N28" s="8"/>
      <c r="O28" s="140">
        <v>20</v>
      </c>
      <c r="P28" s="9">
        <v>1</v>
      </c>
      <c r="Q28" s="147" t="s">
        <v>58</v>
      </c>
      <c r="R28" s="4" t="s">
        <v>476</v>
      </c>
      <c r="S28" s="4">
        <v>110690368.454</v>
      </c>
      <c r="T28" s="4">
        <f t="shared" ref="T28:T60" si="10">-58259.97</f>
        <v>-58259.97</v>
      </c>
      <c r="U28" s="4">
        <v>929300.1409</v>
      </c>
      <c r="V28" s="4">
        <v>110189.04730000001</v>
      </c>
      <c r="W28" s="4">
        <v>3353643.5282999999</v>
      </c>
      <c r="X28" s="4">
        <v>0</v>
      </c>
      <c r="Y28" s="4">
        <f t="shared" si="5"/>
        <v>3353643.5282999999</v>
      </c>
      <c r="Z28" s="4">
        <v>63145665.119999997</v>
      </c>
      <c r="AA28" s="5">
        <f t="shared" si="6"/>
        <v>178170906.32049999</v>
      </c>
    </row>
    <row r="29" spans="1:27" ht="24.9" customHeight="1" x14ac:dyDescent="0.25">
      <c r="A29" s="146"/>
      <c r="B29" s="148"/>
      <c r="C29" s="1">
        <v>4</v>
      </c>
      <c r="D29" s="4" t="s">
        <v>98</v>
      </c>
      <c r="E29" s="4">
        <v>103677473.2999</v>
      </c>
      <c r="F29" s="4">
        <f t="shared" si="8"/>
        <v>-58259.97</v>
      </c>
      <c r="G29" s="4">
        <v>870454.4057</v>
      </c>
      <c r="H29" s="4">
        <v>103211.5863</v>
      </c>
      <c r="I29" s="4">
        <v>3141281.9778999998</v>
      </c>
      <c r="J29" s="4">
        <v>0</v>
      </c>
      <c r="K29" s="4">
        <f t="shared" si="3"/>
        <v>3141281.9778999998</v>
      </c>
      <c r="L29" s="4">
        <v>61329654.095600002</v>
      </c>
      <c r="M29" s="5">
        <f t="shared" si="4"/>
        <v>169063815.39539999</v>
      </c>
      <c r="N29" s="8"/>
      <c r="O29" s="141"/>
      <c r="P29" s="9">
        <v>2</v>
      </c>
      <c r="Q29" s="148"/>
      <c r="R29" s="4" t="s">
        <v>477</v>
      </c>
      <c r="S29" s="4">
        <v>114061708.7913</v>
      </c>
      <c r="T29" s="4">
        <f t="shared" si="10"/>
        <v>-58259.97</v>
      </c>
      <c r="U29" s="4">
        <v>957589.31330000004</v>
      </c>
      <c r="V29" s="4">
        <v>113543.3532</v>
      </c>
      <c r="W29" s="4">
        <v>3455733.0427999999</v>
      </c>
      <c r="X29" s="4">
        <v>0</v>
      </c>
      <c r="Y29" s="4">
        <f t="shared" si="5"/>
        <v>3455733.0427999999</v>
      </c>
      <c r="Z29" s="4">
        <v>67969836.895699993</v>
      </c>
      <c r="AA29" s="5">
        <f t="shared" si="6"/>
        <v>186500151.42629999</v>
      </c>
    </row>
    <row r="30" spans="1:27" ht="24.9" customHeight="1" x14ac:dyDescent="0.25">
      <c r="A30" s="146"/>
      <c r="B30" s="148"/>
      <c r="C30" s="1">
        <v>5</v>
      </c>
      <c r="D30" s="4" t="s">
        <v>99</v>
      </c>
      <c r="E30" s="4">
        <v>102591965.44329999</v>
      </c>
      <c r="F30" s="4">
        <f t="shared" si="8"/>
        <v>-58259.97</v>
      </c>
      <c r="G30" s="4">
        <v>861345.82700000005</v>
      </c>
      <c r="H30" s="4">
        <v>102131.5632</v>
      </c>
      <c r="I30" s="4">
        <v>3108411.0840999996</v>
      </c>
      <c r="J30" s="4">
        <v>0</v>
      </c>
      <c r="K30" s="4">
        <f t="shared" si="3"/>
        <v>3108411.0840999996</v>
      </c>
      <c r="L30" s="4">
        <v>63581683.380999997</v>
      </c>
      <c r="M30" s="5">
        <f t="shared" si="4"/>
        <v>170187277.32859999</v>
      </c>
      <c r="N30" s="8"/>
      <c r="O30" s="141"/>
      <c r="P30" s="9">
        <v>3</v>
      </c>
      <c r="Q30" s="148"/>
      <c r="R30" s="4" t="s">
        <v>478</v>
      </c>
      <c r="S30" s="4">
        <v>124093484.8339</v>
      </c>
      <c r="T30" s="4">
        <f t="shared" si="10"/>
        <v>-58259.97</v>
      </c>
      <c r="U30" s="4">
        <v>1041766.7070000001</v>
      </c>
      <c r="V30" s="4">
        <v>123524.44160000001</v>
      </c>
      <c r="W30" s="4">
        <v>3759511.0784999998</v>
      </c>
      <c r="X30" s="4">
        <v>0</v>
      </c>
      <c r="Y30" s="4">
        <f t="shared" si="5"/>
        <v>3759511.0784999998</v>
      </c>
      <c r="Z30" s="4">
        <v>71313896.202700004</v>
      </c>
      <c r="AA30" s="5">
        <f t="shared" si="6"/>
        <v>200273923.29370001</v>
      </c>
    </row>
    <row r="31" spans="1:27" ht="24.9" customHeight="1" x14ac:dyDescent="0.25">
      <c r="A31" s="146"/>
      <c r="B31" s="148"/>
      <c r="C31" s="1">
        <v>6</v>
      </c>
      <c r="D31" s="4" t="s">
        <v>100</v>
      </c>
      <c r="E31" s="4">
        <v>109689622.984</v>
      </c>
      <c r="F31" s="4">
        <f t="shared" si="8"/>
        <v>-58259.97</v>
      </c>
      <c r="G31" s="4">
        <v>920902.80969999998</v>
      </c>
      <c r="H31" s="4">
        <v>109193.35830000001</v>
      </c>
      <c r="I31" s="4">
        <v>3323339.3736</v>
      </c>
      <c r="J31" s="4">
        <v>0</v>
      </c>
      <c r="K31" s="4">
        <f t="shared" si="3"/>
        <v>3323339.3736</v>
      </c>
      <c r="L31" s="4">
        <v>67878545.390900001</v>
      </c>
      <c r="M31" s="5">
        <f t="shared" si="4"/>
        <v>181863343.9465</v>
      </c>
      <c r="N31" s="8"/>
      <c r="O31" s="141"/>
      <c r="P31" s="9">
        <v>4</v>
      </c>
      <c r="Q31" s="148"/>
      <c r="R31" s="4" t="s">
        <v>479</v>
      </c>
      <c r="S31" s="4">
        <v>116346348.0464</v>
      </c>
      <c r="T31" s="4">
        <f t="shared" si="10"/>
        <v>-58259.97</v>
      </c>
      <c r="U31" s="4">
        <v>976759.8946</v>
      </c>
      <c r="V31" s="4">
        <v>115816.4488</v>
      </c>
      <c r="W31" s="4">
        <v>3524915.5307999998</v>
      </c>
      <c r="X31" s="4">
        <v>0</v>
      </c>
      <c r="Y31" s="4">
        <f t="shared" si="5"/>
        <v>3524915.5307999998</v>
      </c>
      <c r="Z31" s="4">
        <v>69730733.592600003</v>
      </c>
      <c r="AA31" s="5">
        <f t="shared" si="6"/>
        <v>190636313.54320002</v>
      </c>
    </row>
    <row r="32" spans="1:27" ht="24.9" customHeight="1" x14ac:dyDescent="0.25">
      <c r="A32" s="146"/>
      <c r="B32" s="148"/>
      <c r="C32" s="1">
        <v>7</v>
      </c>
      <c r="D32" s="4" t="s">
        <v>101</v>
      </c>
      <c r="E32" s="4">
        <v>119483497.77850001</v>
      </c>
      <c r="F32" s="4">
        <f t="shared" si="8"/>
        <v>-58259.97</v>
      </c>
      <c r="G32" s="4">
        <v>1003083.9558999999</v>
      </c>
      <c r="H32" s="4">
        <v>118937.74739999999</v>
      </c>
      <c r="I32" s="4">
        <v>3619913.3835999998</v>
      </c>
      <c r="J32" s="4">
        <v>0</v>
      </c>
      <c r="K32" s="4">
        <f t="shared" si="3"/>
        <v>3619913.3835999998</v>
      </c>
      <c r="L32" s="4">
        <v>66691961.383299999</v>
      </c>
      <c r="M32" s="5">
        <f t="shared" si="4"/>
        <v>190859134.27869999</v>
      </c>
      <c r="N32" s="8"/>
      <c r="O32" s="141"/>
      <c r="P32" s="9">
        <v>5</v>
      </c>
      <c r="Q32" s="148"/>
      <c r="R32" s="4" t="s">
        <v>480</v>
      </c>
      <c r="S32" s="4">
        <v>108805447.63</v>
      </c>
      <c r="T32" s="4">
        <f t="shared" si="10"/>
        <v>-58259.97</v>
      </c>
      <c r="U32" s="4">
        <v>913483.62730000005</v>
      </c>
      <c r="V32" s="4">
        <v>108313.6504</v>
      </c>
      <c r="W32" s="4">
        <v>3296565.1463000001</v>
      </c>
      <c r="X32" s="4">
        <v>0</v>
      </c>
      <c r="Y32" s="4">
        <f t="shared" si="5"/>
        <v>3296565.1463000001</v>
      </c>
      <c r="Z32" s="4">
        <v>63554713.885799997</v>
      </c>
      <c r="AA32" s="5">
        <f t="shared" si="6"/>
        <v>176620263.9698</v>
      </c>
    </row>
    <row r="33" spans="1:27" ht="24.9" customHeight="1" x14ac:dyDescent="0.25">
      <c r="A33" s="146"/>
      <c r="B33" s="148"/>
      <c r="C33" s="1">
        <v>8</v>
      </c>
      <c r="D33" s="4" t="s">
        <v>102</v>
      </c>
      <c r="E33" s="4">
        <v>124992390.72660001</v>
      </c>
      <c r="F33" s="4">
        <f t="shared" si="8"/>
        <v>-58259.97</v>
      </c>
      <c r="G33" s="4">
        <v>1049309.4945</v>
      </c>
      <c r="H33" s="4">
        <v>124418.8055</v>
      </c>
      <c r="I33" s="4">
        <v>3786731.3698999998</v>
      </c>
      <c r="J33" s="4">
        <v>0</v>
      </c>
      <c r="K33" s="4">
        <f t="shared" si="3"/>
        <v>3786731.3698999998</v>
      </c>
      <c r="L33" s="4">
        <v>66602477.683399998</v>
      </c>
      <c r="M33" s="5">
        <f t="shared" si="4"/>
        <v>196497068.1099</v>
      </c>
      <c r="N33" s="8"/>
      <c r="O33" s="141"/>
      <c r="P33" s="9">
        <v>6</v>
      </c>
      <c r="Q33" s="148"/>
      <c r="R33" s="4" t="s">
        <v>481</v>
      </c>
      <c r="S33" s="4">
        <v>101771188.96870001</v>
      </c>
      <c r="T33" s="4">
        <f t="shared" si="10"/>
        <v>-58259.97</v>
      </c>
      <c r="U33" s="4">
        <v>854458.62930000003</v>
      </c>
      <c r="V33" s="4">
        <v>101314.9339</v>
      </c>
      <c r="W33" s="4">
        <v>3083556.6750999996</v>
      </c>
      <c r="X33" s="4">
        <v>0</v>
      </c>
      <c r="Y33" s="4">
        <f t="shared" si="5"/>
        <v>3083556.6750999996</v>
      </c>
      <c r="Z33" s="4">
        <v>61534410.383699998</v>
      </c>
      <c r="AA33" s="5">
        <f t="shared" si="6"/>
        <v>167286669.6207</v>
      </c>
    </row>
    <row r="34" spans="1:27" ht="24.9" customHeight="1" x14ac:dyDescent="0.25">
      <c r="A34" s="146"/>
      <c r="B34" s="148"/>
      <c r="C34" s="1">
        <v>9</v>
      </c>
      <c r="D34" s="4" t="s">
        <v>805</v>
      </c>
      <c r="E34" s="4">
        <v>108667058.95209999</v>
      </c>
      <c r="F34" s="4">
        <f t="shared" si="8"/>
        <v>-58259.97</v>
      </c>
      <c r="G34" s="4">
        <v>912322.39740000002</v>
      </c>
      <c r="H34" s="4">
        <v>108175.961</v>
      </c>
      <c r="I34" s="4">
        <v>3292374.5183999999</v>
      </c>
      <c r="J34" s="4">
        <v>0</v>
      </c>
      <c r="K34" s="4">
        <f t="shared" si="3"/>
        <v>3292374.5183999999</v>
      </c>
      <c r="L34" s="4">
        <v>70682550.699300006</v>
      </c>
      <c r="M34" s="5">
        <f t="shared" si="4"/>
        <v>183604222.5582</v>
      </c>
      <c r="N34" s="8"/>
      <c r="O34" s="141"/>
      <c r="P34" s="9">
        <v>7</v>
      </c>
      <c r="Q34" s="148"/>
      <c r="R34" s="4" t="s">
        <v>482</v>
      </c>
      <c r="S34" s="4">
        <v>102104429.1417</v>
      </c>
      <c r="T34" s="4">
        <f t="shared" si="10"/>
        <v>-58259.97</v>
      </c>
      <c r="U34" s="4">
        <v>857254.87289999996</v>
      </c>
      <c r="V34" s="4">
        <v>101646.4903</v>
      </c>
      <c r="W34" s="4">
        <v>3093647.7141999998</v>
      </c>
      <c r="X34" s="4">
        <v>0</v>
      </c>
      <c r="Y34" s="4">
        <f t="shared" si="5"/>
        <v>3093647.7141999998</v>
      </c>
      <c r="Z34" s="4">
        <v>58256264.797399998</v>
      </c>
      <c r="AA34" s="5">
        <f t="shared" si="6"/>
        <v>164354983.0465</v>
      </c>
    </row>
    <row r="35" spans="1:27" ht="24.9" customHeight="1" x14ac:dyDescent="0.25">
      <c r="A35" s="146"/>
      <c r="B35" s="148"/>
      <c r="C35" s="1">
        <v>10</v>
      </c>
      <c r="D35" s="4" t="s">
        <v>103</v>
      </c>
      <c r="E35" s="4">
        <v>97290964.754700005</v>
      </c>
      <c r="F35" s="4">
        <f t="shared" si="8"/>
        <v>-58259.97</v>
      </c>
      <c r="G35" s="4">
        <v>816864.72820000001</v>
      </c>
      <c r="H35" s="4">
        <v>96857.346900000004</v>
      </c>
      <c r="I35" s="4">
        <v>2947888.4039000003</v>
      </c>
      <c r="J35" s="4">
        <v>0</v>
      </c>
      <c r="K35" s="4">
        <f t="shared" si="3"/>
        <v>2947888.4039000003</v>
      </c>
      <c r="L35" s="4">
        <v>58973752.4604</v>
      </c>
      <c r="M35" s="5">
        <f t="shared" si="4"/>
        <v>160068067.72409999</v>
      </c>
      <c r="N35" s="8"/>
      <c r="O35" s="141"/>
      <c r="P35" s="9">
        <v>8</v>
      </c>
      <c r="Q35" s="148"/>
      <c r="R35" s="4" t="s">
        <v>483</v>
      </c>
      <c r="S35" s="4">
        <v>109327316.7729</v>
      </c>
      <c r="T35" s="4">
        <f t="shared" si="10"/>
        <v>-58259.97</v>
      </c>
      <c r="U35" s="4">
        <v>917862.67079999996</v>
      </c>
      <c r="V35" s="4">
        <v>108832.8827</v>
      </c>
      <c r="W35" s="4">
        <v>3312368.1689000004</v>
      </c>
      <c r="X35" s="4">
        <v>0</v>
      </c>
      <c r="Y35" s="4">
        <f t="shared" si="5"/>
        <v>3312368.1689000004</v>
      </c>
      <c r="Z35" s="4">
        <v>62647954.862999998</v>
      </c>
      <c r="AA35" s="5">
        <f t="shared" si="6"/>
        <v>176256075.3883</v>
      </c>
    </row>
    <row r="36" spans="1:27" ht="24.9" customHeight="1" x14ac:dyDescent="0.25">
      <c r="A36" s="146"/>
      <c r="B36" s="148"/>
      <c r="C36" s="1">
        <v>11</v>
      </c>
      <c r="D36" s="4" t="s">
        <v>104</v>
      </c>
      <c r="E36" s="4">
        <v>98870319.576499999</v>
      </c>
      <c r="F36" s="4">
        <f t="shared" si="8"/>
        <v>-58259.97</v>
      </c>
      <c r="G36" s="4">
        <v>830117.21429999999</v>
      </c>
      <c r="H36" s="4">
        <v>98428.721699999995</v>
      </c>
      <c r="I36" s="4">
        <v>2995713.7645</v>
      </c>
      <c r="J36" s="4">
        <v>0</v>
      </c>
      <c r="K36" s="4">
        <f t="shared" si="3"/>
        <v>2995713.7645</v>
      </c>
      <c r="L36" s="4">
        <v>61991806.067599997</v>
      </c>
      <c r="M36" s="5">
        <f t="shared" si="4"/>
        <v>164728125.37459999</v>
      </c>
      <c r="N36" s="8"/>
      <c r="O36" s="141"/>
      <c r="P36" s="9">
        <v>9</v>
      </c>
      <c r="Q36" s="148"/>
      <c r="R36" s="4" t="s">
        <v>484</v>
      </c>
      <c r="S36" s="4">
        <v>102540210.30320001</v>
      </c>
      <c r="T36" s="4">
        <f t="shared" si="10"/>
        <v>-58259.97</v>
      </c>
      <c r="U36" s="4">
        <v>860911.54559999995</v>
      </c>
      <c r="V36" s="4">
        <v>102080.0695</v>
      </c>
      <c r="W36" s="4">
        <v>3106843.8567000004</v>
      </c>
      <c r="X36" s="4">
        <v>0</v>
      </c>
      <c r="Y36" s="4">
        <f t="shared" si="5"/>
        <v>3106843.8567000004</v>
      </c>
      <c r="Z36" s="4">
        <v>59902326.363399997</v>
      </c>
      <c r="AA36" s="5">
        <f t="shared" si="6"/>
        <v>166454112.16839999</v>
      </c>
    </row>
    <row r="37" spans="1:27" ht="24.9" customHeight="1" x14ac:dyDescent="0.25">
      <c r="A37" s="146"/>
      <c r="B37" s="148"/>
      <c r="C37" s="1">
        <v>12</v>
      </c>
      <c r="D37" s="4" t="s">
        <v>105</v>
      </c>
      <c r="E37" s="4">
        <v>96799188.084700003</v>
      </c>
      <c r="F37" s="4">
        <f t="shared" si="8"/>
        <v>-58259.97</v>
      </c>
      <c r="G37" s="4">
        <v>812738.19279999996</v>
      </c>
      <c r="H37" s="4">
        <v>96368.054999999993</v>
      </c>
      <c r="I37" s="4">
        <v>2932996.6291</v>
      </c>
      <c r="J37" s="4">
        <v>0</v>
      </c>
      <c r="K37" s="4">
        <f t="shared" si="3"/>
        <v>2932996.6291</v>
      </c>
      <c r="L37" s="4">
        <v>58756141.257700004</v>
      </c>
      <c r="M37" s="5">
        <f t="shared" si="4"/>
        <v>159339172.2493</v>
      </c>
      <c r="N37" s="8"/>
      <c r="O37" s="141"/>
      <c r="P37" s="9">
        <v>10</v>
      </c>
      <c r="Q37" s="148"/>
      <c r="R37" s="4" t="s">
        <v>485</v>
      </c>
      <c r="S37" s="4">
        <v>123644053.8321</v>
      </c>
      <c r="T37" s="4">
        <f t="shared" si="10"/>
        <v>-58259.97</v>
      </c>
      <c r="U37" s="4">
        <v>1037995.4974</v>
      </c>
      <c r="V37" s="4">
        <v>123077.28140000001</v>
      </c>
      <c r="W37" s="4">
        <v>3745901.5974000003</v>
      </c>
      <c r="X37" s="4">
        <v>0</v>
      </c>
      <c r="Y37" s="4">
        <f t="shared" si="5"/>
        <v>3745901.5974000003</v>
      </c>
      <c r="Z37" s="4">
        <v>72786060.655200005</v>
      </c>
      <c r="AA37" s="5">
        <f t="shared" si="6"/>
        <v>201278828.8935</v>
      </c>
    </row>
    <row r="38" spans="1:27" ht="24.9" customHeight="1" x14ac:dyDescent="0.25">
      <c r="A38" s="146"/>
      <c r="B38" s="148"/>
      <c r="C38" s="1">
        <v>13</v>
      </c>
      <c r="D38" s="4" t="s">
        <v>106</v>
      </c>
      <c r="E38" s="4">
        <v>112250033.3669</v>
      </c>
      <c r="F38" s="4">
        <f t="shared" si="8"/>
        <v>-58259.97</v>
      </c>
      <c r="G38" s="4">
        <v>942387.40749999997</v>
      </c>
      <c r="H38" s="4">
        <v>111740.8317</v>
      </c>
      <c r="I38" s="4">
        <v>3400872.6472</v>
      </c>
      <c r="J38" s="4">
        <v>0</v>
      </c>
      <c r="K38" s="4">
        <f t="shared" si="3"/>
        <v>3400872.6472</v>
      </c>
      <c r="L38" s="4">
        <v>64499816.289099999</v>
      </c>
      <c r="M38" s="5">
        <f t="shared" si="4"/>
        <v>181146590.5724</v>
      </c>
      <c r="N38" s="8"/>
      <c r="O38" s="141"/>
      <c r="P38" s="9">
        <v>11</v>
      </c>
      <c r="Q38" s="148"/>
      <c r="R38" s="4" t="s">
        <v>486</v>
      </c>
      <c r="S38" s="4">
        <v>102035375.74789999</v>
      </c>
      <c r="T38" s="4">
        <f t="shared" si="10"/>
        <v>-58259.97</v>
      </c>
      <c r="U38" s="4">
        <v>856675.44059999997</v>
      </c>
      <c r="V38" s="4">
        <v>101577.78569999999</v>
      </c>
      <c r="W38" s="4">
        <v>3091556.6683</v>
      </c>
      <c r="X38" s="4">
        <v>0</v>
      </c>
      <c r="Y38" s="4">
        <f t="shared" si="5"/>
        <v>3091556.6683</v>
      </c>
      <c r="Z38" s="4">
        <v>59123968.913000003</v>
      </c>
      <c r="AA38" s="5">
        <f t="shared" si="6"/>
        <v>165150894.5855</v>
      </c>
    </row>
    <row r="39" spans="1:27" ht="24.9" customHeight="1" x14ac:dyDescent="0.25">
      <c r="A39" s="146"/>
      <c r="B39" s="148"/>
      <c r="C39" s="1">
        <v>14</v>
      </c>
      <c r="D39" s="4" t="s">
        <v>107</v>
      </c>
      <c r="E39" s="4">
        <v>108817979.156</v>
      </c>
      <c r="F39" s="4">
        <f t="shared" si="8"/>
        <v>-58259.97</v>
      </c>
      <c r="G39" s="4">
        <v>913588.78029999998</v>
      </c>
      <c r="H39" s="4">
        <v>108326.1186</v>
      </c>
      <c r="I39" s="4">
        <v>3296944.6208000001</v>
      </c>
      <c r="J39" s="4">
        <v>0</v>
      </c>
      <c r="K39" s="4">
        <f t="shared" si="3"/>
        <v>3296944.6208000001</v>
      </c>
      <c r="L39" s="4">
        <v>64797592.827799998</v>
      </c>
      <c r="M39" s="5">
        <f t="shared" si="4"/>
        <v>177876171.53350002</v>
      </c>
      <c r="N39" s="8"/>
      <c r="O39" s="141"/>
      <c r="P39" s="9">
        <v>12</v>
      </c>
      <c r="Q39" s="148"/>
      <c r="R39" s="4" t="s">
        <v>487</v>
      </c>
      <c r="S39" s="4">
        <v>113334275.9516</v>
      </c>
      <c r="T39" s="4">
        <f t="shared" si="10"/>
        <v>-58259.97</v>
      </c>
      <c r="U39" s="4">
        <v>951485.36919999996</v>
      </c>
      <c r="V39" s="4">
        <v>112819.5958</v>
      </c>
      <c r="W39" s="4">
        <v>3433705.2266000002</v>
      </c>
      <c r="X39" s="4">
        <v>0</v>
      </c>
      <c r="Y39" s="4">
        <f t="shared" si="5"/>
        <v>3433705.2266000002</v>
      </c>
      <c r="Z39" s="4">
        <v>65927470.796800002</v>
      </c>
      <c r="AA39" s="5">
        <f t="shared" si="6"/>
        <v>183701496.97000003</v>
      </c>
    </row>
    <row r="40" spans="1:27" ht="24.9" customHeight="1" x14ac:dyDescent="0.25">
      <c r="A40" s="146"/>
      <c r="B40" s="148"/>
      <c r="C40" s="1">
        <v>15</v>
      </c>
      <c r="D40" s="4" t="s">
        <v>108</v>
      </c>
      <c r="E40" s="4">
        <v>103835868.7727</v>
      </c>
      <c r="F40" s="4">
        <f t="shared" si="8"/>
        <v>-58259.97</v>
      </c>
      <c r="G40" s="4">
        <v>871783.51419999998</v>
      </c>
      <c r="H40" s="4">
        <v>103369.18150000001</v>
      </c>
      <c r="I40" s="4">
        <v>3146078.4431000003</v>
      </c>
      <c r="J40" s="4">
        <v>0</v>
      </c>
      <c r="K40" s="4">
        <f t="shared" si="3"/>
        <v>3146078.4431000003</v>
      </c>
      <c r="L40" s="4">
        <v>64217935.782799996</v>
      </c>
      <c r="M40" s="5">
        <f t="shared" si="4"/>
        <v>172116775.7243</v>
      </c>
      <c r="N40" s="8"/>
      <c r="O40" s="141"/>
      <c r="P40" s="9">
        <v>13</v>
      </c>
      <c r="Q40" s="148"/>
      <c r="R40" s="4" t="s">
        <v>488</v>
      </c>
      <c r="S40" s="4">
        <v>123513897.7265</v>
      </c>
      <c r="T40" s="4">
        <f t="shared" si="10"/>
        <v>-58259.97</v>
      </c>
      <c r="U40" s="4">
        <v>1036903.3476</v>
      </c>
      <c r="V40" s="4">
        <v>122947.78290000001</v>
      </c>
      <c r="W40" s="4">
        <v>3741960.2647999995</v>
      </c>
      <c r="X40" s="4">
        <v>0</v>
      </c>
      <c r="Y40" s="4">
        <f t="shared" si="5"/>
        <v>3741960.2647999995</v>
      </c>
      <c r="Z40" s="4">
        <v>69540255.2729</v>
      </c>
      <c r="AA40" s="5">
        <f t="shared" si="6"/>
        <v>197897704.42470002</v>
      </c>
    </row>
    <row r="41" spans="1:27" ht="24.9" customHeight="1" x14ac:dyDescent="0.25">
      <c r="A41" s="146"/>
      <c r="B41" s="148"/>
      <c r="C41" s="1">
        <v>16</v>
      </c>
      <c r="D41" s="4" t="s">
        <v>109</v>
      </c>
      <c r="E41" s="4">
        <v>96732105.335500002</v>
      </c>
      <c r="F41" s="4">
        <f t="shared" si="8"/>
        <v>-58259.97</v>
      </c>
      <c r="G41" s="4">
        <v>812175.29639999999</v>
      </c>
      <c r="H41" s="4">
        <v>96301.311300000001</v>
      </c>
      <c r="I41" s="4">
        <v>2930965.2573999995</v>
      </c>
      <c r="J41" s="4">
        <v>0</v>
      </c>
      <c r="K41" s="4">
        <f t="shared" si="3"/>
        <v>2930965.2573999995</v>
      </c>
      <c r="L41" s="4">
        <v>61184671.317000002</v>
      </c>
      <c r="M41" s="5">
        <f t="shared" si="4"/>
        <v>161697958.5476</v>
      </c>
      <c r="N41" s="8"/>
      <c r="O41" s="141"/>
      <c r="P41" s="9">
        <v>14</v>
      </c>
      <c r="Q41" s="148"/>
      <c r="R41" s="4" t="s">
        <v>489</v>
      </c>
      <c r="S41" s="4">
        <v>123224960.5306</v>
      </c>
      <c r="T41" s="4">
        <f t="shared" si="10"/>
        <v>-58259.97</v>
      </c>
      <c r="U41" s="4">
        <v>1034478.8537</v>
      </c>
      <c r="V41" s="4">
        <v>122660.30560000001</v>
      </c>
      <c r="W41" s="4">
        <v>3733210.7898000004</v>
      </c>
      <c r="X41" s="4">
        <v>0</v>
      </c>
      <c r="Y41" s="4">
        <f t="shared" si="5"/>
        <v>3733210.7898000004</v>
      </c>
      <c r="Z41" s="4">
        <v>73587714.015200004</v>
      </c>
      <c r="AA41" s="5">
        <f t="shared" si="6"/>
        <v>201644764.52490002</v>
      </c>
    </row>
    <row r="42" spans="1:27" ht="24.9" customHeight="1" x14ac:dyDescent="0.25">
      <c r="A42" s="146"/>
      <c r="B42" s="148"/>
      <c r="C42" s="1">
        <v>17</v>
      </c>
      <c r="D42" s="4" t="s">
        <v>110</v>
      </c>
      <c r="E42" s="4">
        <v>91927142.6435</v>
      </c>
      <c r="F42" s="4">
        <f t="shared" si="8"/>
        <v>-58259.97</v>
      </c>
      <c r="G42" s="4">
        <v>771856.49</v>
      </c>
      <c r="H42" s="4">
        <v>91520.626699999993</v>
      </c>
      <c r="I42" s="4">
        <v>2785463.3918999997</v>
      </c>
      <c r="J42" s="4">
        <v>0</v>
      </c>
      <c r="K42" s="4">
        <f t="shared" si="3"/>
        <v>2785463.3918999997</v>
      </c>
      <c r="L42" s="4">
        <v>55948024.906499997</v>
      </c>
      <c r="M42" s="5">
        <f t="shared" si="4"/>
        <v>151465748.08859998</v>
      </c>
      <c r="N42" s="8"/>
      <c r="O42" s="141"/>
      <c r="P42" s="9">
        <v>15</v>
      </c>
      <c r="Q42" s="148"/>
      <c r="R42" s="4" t="s">
        <v>490</v>
      </c>
      <c r="S42" s="4">
        <v>107599477.1019</v>
      </c>
      <c r="T42" s="4">
        <f t="shared" si="10"/>
        <v>-58259.97</v>
      </c>
      <c r="U42" s="4">
        <v>903364.23710000003</v>
      </c>
      <c r="V42" s="4">
        <v>107113.7733</v>
      </c>
      <c r="W42" s="4">
        <v>3260046.4524999997</v>
      </c>
      <c r="X42" s="4">
        <v>0</v>
      </c>
      <c r="Y42" s="4">
        <f t="shared" si="5"/>
        <v>3260046.4524999997</v>
      </c>
      <c r="Z42" s="4">
        <v>65938707.647399999</v>
      </c>
      <c r="AA42" s="5">
        <f t="shared" si="6"/>
        <v>177750449.24220002</v>
      </c>
    </row>
    <row r="43" spans="1:27" ht="24.9" customHeight="1" x14ac:dyDescent="0.25">
      <c r="A43" s="146"/>
      <c r="B43" s="148"/>
      <c r="C43" s="1">
        <v>18</v>
      </c>
      <c r="D43" s="4" t="s">
        <v>111</v>
      </c>
      <c r="E43" s="4">
        <v>104146057.9276</v>
      </c>
      <c r="F43" s="4">
        <f t="shared" si="8"/>
        <v>-58259.97</v>
      </c>
      <c r="G43" s="4">
        <v>874386.33490000002</v>
      </c>
      <c r="H43" s="4">
        <v>103677.8033</v>
      </c>
      <c r="I43" s="4">
        <v>3155471.4610000001</v>
      </c>
      <c r="J43" s="4">
        <v>0</v>
      </c>
      <c r="K43" s="4">
        <f t="shared" si="3"/>
        <v>3155471.4610000001</v>
      </c>
      <c r="L43" s="4">
        <v>63943455.153700002</v>
      </c>
      <c r="M43" s="5">
        <f t="shared" si="4"/>
        <v>172164788.7105</v>
      </c>
      <c r="N43" s="8"/>
      <c r="O43" s="141"/>
      <c r="P43" s="9">
        <v>16</v>
      </c>
      <c r="Q43" s="148"/>
      <c r="R43" s="4" t="s">
        <v>491</v>
      </c>
      <c r="S43" s="4">
        <v>121226287.7034</v>
      </c>
      <c r="T43" s="4">
        <f t="shared" si="10"/>
        <v>-58259.97</v>
      </c>
      <c r="U43" s="4">
        <v>1017707.8382999999</v>
      </c>
      <c r="V43" s="4">
        <v>120671.7316</v>
      </c>
      <c r="W43" s="4">
        <v>3672687.8172999998</v>
      </c>
      <c r="X43" s="4">
        <v>0</v>
      </c>
      <c r="Y43" s="4">
        <f t="shared" si="5"/>
        <v>3672687.8172999998</v>
      </c>
      <c r="Z43" s="4">
        <v>65938022.473499998</v>
      </c>
      <c r="AA43" s="5">
        <f t="shared" si="6"/>
        <v>191917117.5941</v>
      </c>
    </row>
    <row r="44" spans="1:27" ht="24.9" customHeight="1" x14ac:dyDescent="0.25">
      <c r="A44" s="146"/>
      <c r="B44" s="148"/>
      <c r="C44" s="1">
        <v>19</v>
      </c>
      <c r="D44" s="4" t="s">
        <v>112</v>
      </c>
      <c r="E44" s="4">
        <v>131105581.0104</v>
      </c>
      <c r="F44" s="4">
        <f t="shared" si="8"/>
        <v>-58259.97</v>
      </c>
      <c r="G44" s="4">
        <v>1100605.7378</v>
      </c>
      <c r="H44" s="4">
        <v>130501.1076</v>
      </c>
      <c r="I44" s="4">
        <v>3971848.4347000001</v>
      </c>
      <c r="J44" s="4">
        <v>0</v>
      </c>
      <c r="K44" s="4">
        <f t="shared" si="3"/>
        <v>3971848.4347000001</v>
      </c>
      <c r="L44" s="4">
        <v>69922007.767900005</v>
      </c>
      <c r="M44" s="5">
        <f t="shared" si="4"/>
        <v>206172284.08840001</v>
      </c>
      <c r="N44" s="8"/>
      <c r="O44" s="141"/>
      <c r="P44" s="9">
        <v>17</v>
      </c>
      <c r="Q44" s="148"/>
      <c r="R44" s="4" t="s">
        <v>492</v>
      </c>
      <c r="S44" s="4">
        <v>125142102.0344</v>
      </c>
      <c r="T44" s="4">
        <f t="shared" si="10"/>
        <v>-58259.97</v>
      </c>
      <c r="U44" s="4">
        <v>1050565.7334</v>
      </c>
      <c r="V44" s="4">
        <v>124567.7604</v>
      </c>
      <c r="W44" s="4">
        <v>3791264.8649000004</v>
      </c>
      <c r="X44" s="4">
        <v>0</v>
      </c>
      <c r="Y44" s="4">
        <f t="shared" si="5"/>
        <v>3791264.8649000004</v>
      </c>
      <c r="Z44" s="4">
        <v>70478806.360599995</v>
      </c>
      <c r="AA44" s="5">
        <f t="shared" si="6"/>
        <v>200529046.78369999</v>
      </c>
    </row>
    <row r="45" spans="1:27" ht="24.9" customHeight="1" x14ac:dyDescent="0.25">
      <c r="A45" s="146"/>
      <c r="B45" s="148"/>
      <c r="C45" s="1">
        <v>20</v>
      </c>
      <c r="D45" s="4" t="s">
        <v>113</v>
      </c>
      <c r="E45" s="4">
        <v>112320408.8381</v>
      </c>
      <c r="F45" s="4">
        <f t="shared" si="8"/>
        <v>-58259.97</v>
      </c>
      <c r="G45" s="4">
        <v>942977.93330000003</v>
      </c>
      <c r="H45" s="4">
        <v>111810.85159999999</v>
      </c>
      <c r="I45" s="4">
        <v>3403003.7276999997</v>
      </c>
      <c r="J45" s="4">
        <v>0</v>
      </c>
      <c r="K45" s="4">
        <f t="shared" si="3"/>
        <v>3403003.7276999997</v>
      </c>
      <c r="L45" s="4">
        <v>50647109.192400001</v>
      </c>
      <c r="M45" s="5">
        <f t="shared" si="4"/>
        <v>167367050.5731</v>
      </c>
      <c r="N45" s="8"/>
      <c r="O45" s="141"/>
      <c r="P45" s="9">
        <v>18</v>
      </c>
      <c r="Q45" s="148"/>
      <c r="R45" s="4" t="s">
        <v>493</v>
      </c>
      <c r="S45" s="4">
        <v>119792908.32690001</v>
      </c>
      <c r="T45" s="4">
        <f t="shared" si="10"/>
        <v>-58259.97</v>
      </c>
      <c r="U45" s="4">
        <v>1005680.2433</v>
      </c>
      <c r="V45" s="4">
        <v>119245.5946</v>
      </c>
      <c r="W45" s="4">
        <v>3629282.824</v>
      </c>
      <c r="X45" s="4">
        <v>0</v>
      </c>
      <c r="Y45" s="4">
        <f t="shared" si="5"/>
        <v>3629282.824</v>
      </c>
      <c r="Z45" s="4">
        <v>67945992.847100005</v>
      </c>
      <c r="AA45" s="5">
        <f t="shared" si="6"/>
        <v>192434849.86590004</v>
      </c>
    </row>
    <row r="46" spans="1:27" ht="24.9" customHeight="1" x14ac:dyDescent="0.25">
      <c r="A46" s="146"/>
      <c r="B46" s="148"/>
      <c r="C46" s="12">
        <v>21</v>
      </c>
      <c r="D46" s="4" t="s">
        <v>806</v>
      </c>
      <c r="E46" s="4">
        <v>108845148.6102</v>
      </c>
      <c r="F46" s="4">
        <f t="shared" si="8"/>
        <v>-58259.97</v>
      </c>
      <c r="G46" s="4">
        <v>913816.76119999995</v>
      </c>
      <c r="H46" s="4">
        <v>108353.1508</v>
      </c>
      <c r="I46" s="4">
        <v>3297767.3547</v>
      </c>
      <c r="J46" s="4">
        <v>0</v>
      </c>
      <c r="K46" s="4">
        <f t="shared" si="3"/>
        <v>3297767.3547</v>
      </c>
      <c r="L46" s="4">
        <v>70183744.164100006</v>
      </c>
      <c r="M46" s="5">
        <f t="shared" si="4"/>
        <v>183290570.07100001</v>
      </c>
      <c r="N46" s="8"/>
      <c r="O46" s="141"/>
      <c r="P46" s="9">
        <v>19</v>
      </c>
      <c r="Q46" s="148"/>
      <c r="R46" s="4" t="s">
        <v>494</v>
      </c>
      <c r="S46" s="4">
        <v>131372216.2854</v>
      </c>
      <c r="T46" s="4">
        <f t="shared" si="10"/>
        <v>-58259.97</v>
      </c>
      <c r="U46" s="4">
        <v>1102843.0947</v>
      </c>
      <c r="V46" s="4">
        <v>130766.3956</v>
      </c>
      <c r="W46" s="4">
        <v>3979922.5723999999</v>
      </c>
      <c r="X46" s="4">
        <v>0</v>
      </c>
      <c r="Y46" s="4">
        <f t="shared" si="5"/>
        <v>3979922.5723999999</v>
      </c>
      <c r="Z46" s="4">
        <v>76351431.103400007</v>
      </c>
      <c r="AA46" s="5">
        <f t="shared" si="6"/>
        <v>212878919.48150003</v>
      </c>
    </row>
    <row r="47" spans="1:27" ht="24.9" customHeight="1" x14ac:dyDescent="0.25">
      <c r="A47" s="1"/>
      <c r="B47" s="154" t="s">
        <v>827</v>
      </c>
      <c r="C47" s="154"/>
      <c r="D47" s="11"/>
      <c r="E47" s="11">
        <f>SUM(E26:E46)</f>
        <v>2303405360.2038999</v>
      </c>
      <c r="F47" s="11">
        <f t="shared" ref="F47:L47" si="11">SUM(F26:F46)</f>
        <v>-1223459.3699999996</v>
      </c>
      <c r="G47" s="11">
        <f t="shared" si="11"/>
        <v>19338315.220399998</v>
      </c>
      <c r="H47" s="11">
        <f t="shared" si="11"/>
        <v>2292984.1892999997</v>
      </c>
      <c r="I47" s="11">
        <f t="shared" si="11"/>
        <v>69787803.569100007</v>
      </c>
      <c r="J47" s="11">
        <f t="shared" si="11"/>
        <v>0</v>
      </c>
      <c r="K47" s="11">
        <f t="shared" si="11"/>
        <v>69787803.569100007</v>
      </c>
      <c r="L47" s="11">
        <f t="shared" si="11"/>
        <v>1347972191.1024001</v>
      </c>
      <c r="M47" s="5">
        <f t="shared" si="4"/>
        <v>3741573194.9151001</v>
      </c>
      <c r="N47" s="8"/>
      <c r="O47" s="141"/>
      <c r="P47" s="9">
        <v>20</v>
      </c>
      <c r="Q47" s="148"/>
      <c r="R47" s="4" t="s">
        <v>495</v>
      </c>
      <c r="S47" s="4">
        <v>104602784.4117</v>
      </c>
      <c r="T47" s="4">
        <f t="shared" si="10"/>
        <v>-58259.97</v>
      </c>
      <c r="U47" s="4">
        <v>878218.76150000002</v>
      </c>
      <c r="V47" s="4">
        <v>104132.22199999999</v>
      </c>
      <c r="W47" s="4">
        <v>3169301.8609000002</v>
      </c>
      <c r="X47" s="4">
        <v>0</v>
      </c>
      <c r="Y47" s="4">
        <f t="shared" si="5"/>
        <v>3169301.8609000002</v>
      </c>
      <c r="Z47" s="4">
        <v>63428367.834899999</v>
      </c>
      <c r="AA47" s="5">
        <f t="shared" si="6"/>
        <v>172124545.12099999</v>
      </c>
    </row>
    <row r="48" spans="1:27" ht="24.9" customHeight="1" x14ac:dyDescent="0.25">
      <c r="A48" s="146">
        <v>3</v>
      </c>
      <c r="B48" s="147" t="s">
        <v>909</v>
      </c>
      <c r="C48" s="13">
        <v>1</v>
      </c>
      <c r="D48" s="4" t="s">
        <v>114</v>
      </c>
      <c r="E48" s="4">
        <v>104514757.3013</v>
      </c>
      <c r="F48" s="4">
        <f t="shared" si="8"/>
        <v>-58259.97</v>
      </c>
      <c r="G48" s="4">
        <v>877480.11930000002</v>
      </c>
      <c r="H48" s="4">
        <v>104044.6397</v>
      </c>
      <c r="I48" s="4">
        <v>3166636.2608999996</v>
      </c>
      <c r="J48" s="4">
        <f>I48/2</f>
        <v>1583318.1304499998</v>
      </c>
      <c r="K48" s="4">
        <f t="shared" si="3"/>
        <v>1583318.1304499998</v>
      </c>
      <c r="L48" s="4">
        <v>63324627.943000004</v>
      </c>
      <c r="M48" s="5">
        <f t="shared" si="4"/>
        <v>170345968.16374999</v>
      </c>
      <c r="N48" s="8"/>
      <c r="O48" s="141"/>
      <c r="P48" s="9">
        <v>21</v>
      </c>
      <c r="Q48" s="148"/>
      <c r="R48" s="4" t="s">
        <v>58</v>
      </c>
      <c r="S48" s="4">
        <v>144087658.7922</v>
      </c>
      <c r="T48" s="4">
        <f t="shared" si="10"/>
        <v>-58259.97</v>
      </c>
      <c r="U48" s="4">
        <v>1209539.3370999999</v>
      </c>
      <c r="V48" s="4">
        <v>143417.5907</v>
      </c>
      <c r="W48" s="4">
        <v>4364966.2707000012</v>
      </c>
      <c r="X48" s="4">
        <v>0</v>
      </c>
      <c r="Y48" s="4">
        <f t="shared" si="5"/>
        <v>4364966.2707000012</v>
      </c>
      <c r="Z48" s="4">
        <v>86316599.0255</v>
      </c>
      <c r="AA48" s="5">
        <f t="shared" si="6"/>
        <v>236063921.04620001</v>
      </c>
    </row>
    <row r="49" spans="1:27" ht="24.9" customHeight="1" x14ac:dyDescent="0.25">
      <c r="A49" s="146"/>
      <c r="B49" s="148"/>
      <c r="C49" s="1">
        <v>2</v>
      </c>
      <c r="D49" s="4" t="s">
        <v>115</v>
      </c>
      <c r="E49" s="4">
        <v>81592192.916899994</v>
      </c>
      <c r="F49" s="4">
        <f t="shared" si="8"/>
        <v>-58259.97</v>
      </c>
      <c r="G49" s="4">
        <v>685135.14300000004</v>
      </c>
      <c r="H49" s="4">
        <v>81237.896500000003</v>
      </c>
      <c r="I49" s="4">
        <v>2472504.7777999998</v>
      </c>
      <c r="J49" s="4">
        <f t="shared" ref="J49:J78" si="12">I49/2</f>
        <v>1236252.3888999999</v>
      </c>
      <c r="K49" s="4">
        <f t="shared" si="3"/>
        <v>1236252.3888999999</v>
      </c>
      <c r="L49" s="4">
        <v>52560958.460500002</v>
      </c>
      <c r="M49" s="5">
        <f t="shared" si="4"/>
        <v>136097516.83579999</v>
      </c>
      <c r="N49" s="8"/>
      <c r="O49" s="141"/>
      <c r="P49" s="9">
        <v>22</v>
      </c>
      <c r="Q49" s="148"/>
      <c r="R49" s="4" t="s">
        <v>496</v>
      </c>
      <c r="S49" s="4">
        <v>101369004.1559</v>
      </c>
      <c r="T49" s="4">
        <f t="shared" si="10"/>
        <v>-58259.97</v>
      </c>
      <c r="U49" s="4">
        <v>851083.86600000004</v>
      </c>
      <c r="V49" s="4">
        <v>100914.7812</v>
      </c>
      <c r="W49" s="4">
        <v>3071377.8832</v>
      </c>
      <c r="X49" s="4">
        <v>0</v>
      </c>
      <c r="Y49" s="4">
        <f t="shared" si="5"/>
        <v>3071377.8832</v>
      </c>
      <c r="Z49" s="4">
        <v>58789330.023199998</v>
      </c>
      <c r="AA49" s="5">
        <f t="shared" si="6"/>
        <v>164123450.73950002</v>
      </c>
    </row>
    <row r="50" spans="1:27" ht="24.9" customHeight="1" x14ac:dyDescent="0.25">
      <c r="A50" s="146"/>
      <c r="B50" s="148"/>
      <c r="C50" s="1">
        <v>3</v>
      </c>
      <c r="D50" s="4" t="s">
        <v>116</v>
      </c>
      <c r="E50" s="4">
        <v>107743469.12029999</v>
      </c>
      <c r="F50" s="4">
        <f t="shared" si="8"/>
        <v>-58259.97</v>
      </c>
      <c r="G50" s="4">
        <v>904572.48499999999</v>
      </c>
      <c r="H50" s="4">
        <v>107257.03780000001</v>
      </c>
      <c r="I50" s="4">
        <v>3264406.7584000002</v>
      </c>
      <c r="J50" s="4">
        <f t="shared" si="12"/>
        <v>1632203.3792000001</v>
      </c>
      <c r="K50" s="4">
        <f t="shared" si="3"/>
        <v>1632203.3792000001</v>
      </c>
      <c r="L50" s="4">
        <v>67910770.336400002</v>
      </c>
      <c r="M50" s="5">
        <f t="shared" si="4"/>
        <v>178240012.38869998</v>
      </c>
      <c r="N50" s="8"/>
      <c r="O50" s="141"/>
      <c r="P50" s="9">
        <v>23</v>
      </c>
      <c r="Q50" s="148"/>
      <c r="R50" s="4" t="s">
        <v>497</v>
      </c>
      <c r="S50" s="4">
        <v>95763617.486599997</v>
      </c>
      <c r="T50" s="4">
        <f t="shared" si="10"/>
        <v>-58259.97</v>
      </c>
      <c r="U50" s="4">
        <v>804048.64139999996</v>
      </c>
      <c r="V50" s="4">
        <v>95337.716899999999</v>
      </c>
      <c r="W50" s="4">
        <v>2901637.9144000001</v>
      </c>
      <c r="X50" s="4">
        <v>0</v>
      </c>
      <c r="Y50" s="4">
        <f t="shared" si="5"/>
        <v>2901637.9144000001</v>
      </c>
      <c r="Z50" s="4">
        <v>56279675.384499997</v>
      </c>
      <c r="AA50" s="5">
        <f t="shared" si="6"/>
        <v>155786057.17379999</v>
      </c>
    </row>
    <row r="51" spans="1:27" ht="24.9" customHeight="1" x14ac:dyDescent="0.25">
      <c r="A51" s="146"/>
      <c r="B51" s="148"/>
      <c r="C51" s="1">
        <v>4</v>
      </c>
      <c r="D51" s="4" t="s">
        <v>117</v>
      </c>
      <c r="E51" s="4">
        <v>82584009.841700003</v>
      </c>
      <c r="F51" s="4">
        <f t="shared" si="8"/>
        <v>-58259.97</v>
      </c>
      <c r="G51" s="4">
        <v>693457.554</v>
      </c>
      <c r="H51" s="4">
        <v>82224.702000000005</v>
      </c>
      <c r="I51" s="4">
        <v>2502538.5620000004</v>
      </c>
      <c r="J51" s="4">
        <f t="shared" si="12"/>
        <v>1251269.2810000002</v>
      </c>
      <c r="K51" s="4">
        <f t="shared" si="3"/>
        <v>1251269.2810000002</v>
      </c>
      <c r="L51" s="4">
        <v>54486570.941799998</v>
      </c>
      <c r="M51" s="5">
        <f t="shared" si="4"/>
        <v>139039272.35050002</v>
      </c>
      <c r="N51" s="8"/>
      <c r="O51" s="141"/>
      <c r="P51" s="9">
        <v>24</v>
      </c>
      <c r="Q51" s="148"/>
      <c r="R51" s="4" t="s">
        <v>498</v>
      </c>
      <c r="S51" s="4">
        <v>116507617.6927</v>
      </c>
      <c r="T51" s="4">
        <f t="shared" si="10"/>
        <v>-58259.97</v>
      </c>
      <c r="U51" s="4">
        <v>978113.12040000001</v>
      </c>
      <c r="V51" s="4">
        <v>115976.90360000001</v>
      </c>
      <c r="W51" s="4">
        <v>3529799.0305999997</v>
      </c>
      <c r="X51" s="4">
        <v>0</v>
      </c>
      <c r="Y51" s="4">
        <f t="shared" si="5"/>
        <v>3529799.0305999997</v>
      </c>
      <c r="Z51" s="4">
        <v>70245025.055899993</v>
      </c>
      <c r="AA51" s="5">
        <f t="shared" si="6"/>
        <v>191318271.83319998</v>
      </c>
    </row>
    <row r="52" spans="1:27" ht="24.9" customHeight="1" x14ac:dyDescent="0.25">
      <c r="A52" s="146"/>
      <c r="B52" s="148"/>
      <c r="C52" s="1">
        <v>5</v>
      </c>
      <c r="D52" s="4" t="s">
        <v>118</v>
      </c>
      <c r="E52" s="4">
        <v>110999380.3611</v>
      </c>
      <c r="F52" s="4">
        <f t="shared" si="8"/>
        <v>-58259.97</v>
      </c>
      <c r="G52" s="4">
        <v>931893.08319999999</v>
      </c>
      <c r="H52" s="4">
        <v>110496.4979</v>
      </c>
      <c r="I52" s="4">
        <v>3363000.8973000003</v>
      </c>
      <c r="J52" s="4">
        <f t="shared" si="12"/>
        <v>1681500.4486500002</v>
      </c>
      <c r="K52" s="4">
        <f t="shared" si="3"/>
        <v>1681500.4486500002</v>
      </c>
      <c r="L52" s="4">
        <v>70666676.443200007</v>
      </c>
      <c r="M52" s="5">
        <f t="shared" si="4"/>
        <v>184331686.86405</v>
      </c>
      <c r="N52" s="8"/>
      <c r="O52" s="141"/>
      <c r="P52" s="9">
        <v>25</v>
      </c>
      <c r="Q52" s="148"/>
      <c r="R52" s="4" t="s">
        <v>499</v>
      </c>
      <c r="S52" s="4">
        <v>115938785.8776</v>
      </c>
      <c r="T52" s="4">
        <f t="shared" si="10"/>
        <v>-58259.97</v>
      </c>
      <c r="U52" s="4">
        <v>973340.00950000004</v>
      </c>
      <c r="V52" s="4">
        <v>115410.94590000001</v>
      </c>
      <c r="W52" s="4">
        <v>3512573.9040999999</v>
      </c>
      <c r="X52" s="4">
        <v>0</v>
      </c>
      <c r="Y52" s="4">
        <f t="shared" si="5"/>
        <v>3512573.9040999999</v>
      </c>
      <c r="Z52" s="4">
        <v>67743044.363900006</v>
      </c>
      <c r="AA52" s="5">
        <f t="shared" si="6"/>
        <v>188224895.13099998</v>
      </c>
    </row>
    <row r="53" spans="1:27" ht="24.9" customHeight="1" x14ac:dyDescent="0.25">
      <c r="A53" s="146"/>
      <c r="B53" s="148"/>
      <c r="C53" s="1">
        <v>6</v>
      </c>
      <c r="D53" s="4" t="s">
        <v>119</v>
      </c>
      <c r="E53" s="4">
        <v>96740983.885199994</v>
      </c>
      <c r="F53" s="4">
        <f t="shared" si="8"/>
        <v>-58259.97</v>
      </c>
      <c r="G53" s="4">
        <v>812249.79700000002</v>
      </c>
      <c r="H53" s="4">
        <v>96310.145000000004</v>
      </c>
      <c r="I53" s="4">
        <v>2931234.1139000002</v>
      </c>
      <c r="J53" s="4">
        <f t="shared" si="12"/>
        <v>1465617.0569500001</v>
      </c>
      <c r="K53" s="4">
        <f t="shared" si="3"/>
        <v>1465617.0569500001</v>
      </c>
      <c r="L53" s="4">
        <v>58710393.4234</v>
      </c>
      <c r="M53" s="5">
        <f t="shared" si="4"/>
        <v>157767294.33755001</v>
      </c>
      <c r="N53" s="8"/>
      <c r="O53" s="141"/>
      <c r="P53" s="9">
        <v>26</v>
      </c>
      <c r="Q53" s="148"/>
      <c r="R53" s="4" t="s">
        <v>500</v>
      </c>
      <c r="S53" s="4">
        <v>109973274.0405</v>
      </c>
      <c r="T53" s="4">
        <f t="shared" si="10"/>
        <v>-58259.97</v>
      </c>
      <c r="U53" s="4">
        <v>923282.9473</v>
      </c>
      <c r="V53" s="4">
        <v>109475.57610000001</v>
      </c>
      <c r="W53" s="4">
        <v>3331928.7760000001</v>
      </c>
      <c r="X53" s="4">
        <v>0</v>
      </c>
      <c r="Y53" s="4">
        <f t="shared" si="5"/>
        <v>3331928.7760000001</v>
      </c>
      <c r="Z53" s="4">
        <v>66927139.388599999</v>
      </c>
      <c r="AA53" s="5">
        <f t="shared" si="6"/>
        <v>181206840.75850001</v>
      </c>
    </row>
    <row r="54" spans="1:27" ht="24.9" customHeight="1" x14ac:dyDescent="0.25">
      <c r="A54" s="146"/>
      <c r="B54" s="148"/>
      <c r="C54" s="1">
        <v>7</v>
      </c>
      <c r="D54" s="4" t="s">
        <v>120</v>
      </c>
      <c r="E54" s="4">
        <v>109728941.5983</v>
      </c>
      <c r="F54" s="4">
        <f t="shared" si="8"/>
        <v>-58259.97</v>
      </c>
      <c r="G54" s="4">
        <v>921232.73510000005</v>
      </c>
      <c r="H54" s="4">
        <v>109232.4783</v>
      </c>
      <c r="I54" s="4">
        <v>3324530.0033999998</v>
      </c>
      <c r="J54" s="4">
        <f t="shared" si="12"/>
        <v>1662265.0016999999</v>
      </c>
      <c r="K54" s="4">
        <f t="shared" si="3"/>
        <v>1662265.0016999999</v>
      </c>
      <c r="L54" s="4">
        <v>67462255.559100002</v>
      </c>
      <c r="M54" s="5">
        <f t="shared" si="4"/>
        <v>179825667.4025</v>
      </c>
      <c r="N54" s="8"/>
      <c r="O54" s="141"/>
      <c r="P54" s="9">
        <v>27</v>
      </c>
      <c r="Q54" s="148"/>
      <c r="R54" s="4" t="s">
        <v>501</v>
      </c>
      <c r="S54" s="4">
        <v>112284186.37360001</v>
      </c>
      <c r="T54" s="4">
        <f t="shared" si="10"/>
        <v>-58259.97</v>
      </c>
      <c r="U54" s="4">
        <v>942673.98789999995</v>
      </c>
      <c r="V54" s="4">
        <v>111774.81200000001</v>
      </c>
      <c r="W54" s="4">
        <v>3401906.8543000002</v>
      </c>
      <c r="X54" s="4">
        <v>0</v>
      </c>
      <c r="Y54" s="4">
        <f t="shared" si="5"/>
        <v>3401906.8543000002</v>
      </c>
      <c r="Z54" s="4">
        <v>66402022.178999998</v>
      </c>
      <c r="AA54" s="5">
        <f t="shared" si="6"/>
        <v>183084304.23680001</v>
      </c>
    </row>
    <row r="55" spans="1:27" ht="24.9" customHeight="1" x14ac:dyDescent="0.25">
      <c r="A55" s="146"/>
      <c r="B55" s="148"/>
      <c r="C55" s="1">
        <v>8</v>
      </c>
      <c r="D55" s="4" t="s">
        <v>121</v>
      </c>
      <c r="E55" s="4">
        <v>87908631.899900004</v>
      </c>
      <c r="F55" s="4">
        <f t="shared" si="8"/>
        <v>-58259.97</v>
      </c>
      <c r="G55" s="4">
        <v>738136.86159999995</v>
      </c>
      <c r="H55" s="4">
        <v>87522.420299999998</v>
      </c>
      <c r="I55" s="4">
        <v>2663776.5345000001</v>
      </c>
      <c r="J55" s="4">
        <f t="shared" si="12"/>
        <v>1331888.26725</v>
      </c>
      <c r="K55" s="4">
        <f t="shared" si="3"/>
        <v>1331888.26725</v>
      </c>
      <c r="L55" s="4">
        <v>54594143.230300002</v>
      </c>
      <c r="M55" s="5">
        <f t="shared" si="4"/>
        <v>144602062.70935002</v>
      </c>
      <c r="N55" s="8"/>
      <c r="O55" s="141"/>
      <c r="P55" s="9">
        <v>28</v>
      </c>
      <c r="Q55" s="148"/>
      <c r="R55" s="4" t="s">
        <v>502</v>
      </c>
      <c r="S55" s="4">
        <v>94569420.686399996</v>
      </c>
      <c r="T55" s="4">
        <f t="shared" si="10"/>
        <v>-58259.97</v>
      </c>
      <c r="U55" s="4">
        <v>794028.04539999994</v>
      </c>
      <c r="V55" s="4">
        <v>94149.554099999994</v>
      </c>
      <c r="W55" s="4">
        <v>2865475.7476999997</v>
      </c>
      <c r="X55" s="4">
        <v>0</v>
      </c>
      <c r="Y55" s="4">
        <f t="shared" si="5"/>
        <v>2865475.7476999997</v>
      </c>
      <c r="Z55" s="4">
        <v>58480179.599200003</v>
      </c>
      <c r="AA55" s="5">
        <f t="shared" si="6"/>
        <v>156744993.66280001</v>
      </c>
    </row>
    <row r="56" spans="1:27" ht="24.9" customHeight="1" x14ac:dyDescent="0.25">
      <c r="A56" s="146"/>
      <c r="B56" s="148"/>
      <c r="C56" s="1">
        <v>9</v>
      </c>
      <c r="D56" s="4" t="s">
        <v>122</v>
      </c>
      <c r="E56" s="4">
        <v>102030361.7642</v>
      </c>
      <c r="F56" s="4">
        <f t="shared" si="8"/>
        <v>-58259.97</v>
      </c>
      <c r="G56" s="4">
        <v>856633.36789999995</v>
      </c>
      <c r="H56" s="4">
        <v>101572.7971</v>
      </c>
      <c r="I56" s="4">
        <v>3091404.8369</v>
      </c>
      <c r="J56" s="4">
        <f t="shared" si="12"/>
        <v>1545702.41845</v>
      </c>
      <c r="K56" s="4">
        <f t="shared" si="3"/>
        <v>1545702.41845</v>
      </c>
      <c r="L56" s="4">
        <v>63052065.8006</v>
      </c>
      <c r="M56" s="5">
        <f t="shared" si="4"/>
        <v>167528076.17824998</v>
      </c>
      <c r="N56" s="8"/>
      <c r="O56" s="141"/>
      <c r="P56" s="9">
        <v>29</v>
      </c>
      <c r="Q56" s="148"/>
      <c r="R56" s="4" t="s">
        <v>503</v>
      </c>
      <c r="S56" s="4">
        <v>113169746.7902</v>
      </c>
      <c r="T56" s="4">
        <f t="shared" si="10"/>
        <v>-58259.97</v>
      </c>
      <c r="U56" s="4">
        <v>950104.79249999998</v>
      </c>
      <c r="V56" s="4">
        <v>112655.89810000001</v>
      </c>
      <c r="W56" s="4">
        <v>3428723.0235000001</v>
      </c>
      <c r="X56" s="4">
        <v>0</v>
      </c>
      <c r="Y56" s="4">
        <f t="shared" si="5"/>
        <v>3428723.0235000001</v>
      </c>
      <c r="Z56" s="4">
        <v>66207432.816399999</v>
      </c>
      <c r="AA56" s="5">
        <f t="shared" si="6"/>
        <v>183810403.35069999</v>
      </c>
    </row>
    <row r="57" spans="1:27" ht="24.9" customHeight="1" x14ac:dyDescent="0.25">
      <c r="A57" s="146"/>
      <c r="B57" s="148"/>
      <c r="C57" s="1">
        <v>10</v>
      </c>
      <c r="D57" s="4" t="s">
        <v>123</v>
      </c>
      <c r="E57" s="4">
        <v>111009434.2984</v>
      </c>
      <c r="F57" s="4">
        <f t="shared" si="8"/>
        <v>-58259.97</v>
      </c>
      <c r="G57" s="4">
        <v>931977.44660000002</v>
      </c>
      <c r="H57" s="4">
        <v>110506.501</v>
      </c>
      <c r="I57" s="4">
        <v>3363305.3465</v>
      </c>
      <c r="J57" s="4">
        <f t="shared" si="12"/>
        <v>1681652.67325</v>
      </c>
      <c r="K57" s="4">
        <f t="shared" si="3"/>
        <v>1681652.67325</v>
      </c>
      <c r="L57" s="4">
        <v>70251735.182600006</v>
      </c>
      <c r="M57" s="5">
        <f t="shared" si="4"/>
        <v>183927046.13185003</v>
      </c>
      <c r="N57" s="8"/>
      <c r="O57" s="141"/>
      <c r="P57" s="9">
        <v>30</v>
      </c>
      <c r="Q57" s="148"/>
      <c r="R57" s="4" t="s">
        <v>504</v>
      </c>
      <c r="S57" s="4">
        <v>102080217.2247</v>
      </c>
      <c r="T57" s="4">
        <f t="shared" si="10"/>
        <v>-58259.97</v>
      </c>
      <c r="U57" s="4">
        <v>857051.70880000002</v>
      </c>
      <c r="V57" s="4">
        <v>101622.4007</v>
      </c>
      <c r="W57" s="4">
        <v>3092914.5390999997</v>
      </c>
      <c r="X57" s="4">
        <v>0</v>
      </c>
      <c r="Y57" s="4">
        <f t="shared" si="5"/>
        <v>3092914.5390999997</v>
      </c>
      <c r="Z57" s="4">
        <v>63744918.136</v>
      </c>
      <c r="AA57" s="5">
        <f t="shared" si="6"/>
        <v>169818464.03930002</v>
      </c>
    </row>
    <row r="58" spans="1:27" ht="24.9" customHeight="1" x14ac:dyDescent="0.25">
      <c r="A58" s="146"/>
      <c r="B58" s="148"/>
      <c r="C58" s="1">
        <v>11</v>
      </c>
      <c r="D58" s="4" t="s">
        <v>124</v>
      </c>
      <c r="E58" s="4">
        <v>85422513.078500003</v>
      </c>
      <c r="F58" s="4">
        <f t="shared" si="8"/>
        <v>-58259.97</v>
      </c>
      <c r="G58" s="4">
        <v>717275.65</v>
      </c>
      <c r="H58" s="4">
        <v>85048.863100000002</v>
      </c>
      <c r="I58" s="4">
        <v>2588492.9269000003</v>
      </c>
      <c r="J58" s="4">
        <f t="shared" si="12"/>
        <v>1294246.4634500002</v>
      </c>
      <c r="K58" s="4">
        <f t="shared" si="3"/>
        <v>1294246.4634500002</v>
      </c>
      <c r="L58" s="4">
        <v>54259641.375200003</v>
      </c>
      <c r="M58" s="5">
        <f t="shared" si="4"/>
        <v>141720465.46025002</v>
      </c>
      <c r="N58" s="8"/>
      <c r="O58" s="141"/>
      <c r="P58" s="9">
        <v>31</v>
      </c>
      <c r="Q58" s="148"/>
      <c r="R58" s="4" t="s">
        <v>505</v>
      </c>
      <c r="S58" s="4">
        <v>105766155.98800001</v>
      </c>
      <c r="T58" s="4">
        <f t="shared" si="10"/>
        <v>-58259.97</v>
      </c>
      <c r="U58" s="4">
        <v>887980.70059999998</v>
      </c>
      <c r="V58" s="4">
        <v>105289.7154</v>
      </c>
      <c r="W58" s="4">
        <v>3204530.5912000001</v>
      </c>
      <c r="X58" s="4">
        <v>0</v>
      </c>
      <c r="Y58" s="4">
        <f t="shared" si="5"/>
        <v>3204530.5912000001</v>
      </c>
      <c r="Z58" s="4">
        <v>61320225.049999997</v>
      </c>
      <c r="AA58" s="5">
        <f t="shared" si="6"/>
        <v>171225922.07519999</v>
      </c>
    </row>
    <row r="59" spans="1:27" ht="24.9" customHeight="1" x14ac:dyDescent="0.25">
      <c r="A59" s="146"/>
      <c r="B59" s="148"/>
      <c r="C59" s="1">
        <v>12</v>
      </c>
      <c r="D59" s="4" t="s">
        <v>125</v>
      </c>
      <c r="E59" s="4">
        <v>101050134.2035</v>
      </c>
      <c r="F59" s="4">
        <f t="shared" si="8"/>
        <v>-58259.97</v>
      </c>
      <c r="G59" s="4">
        <v>848408.20409999997</v>
      </c>
      <c r="H59" s="4">
        <v>100597.5223</v>
      </c>
      <c r="I59" s="4">
        <v>3061721.997</v>
      </c>
      <c r="J59" s="4">
        <f t="shared" si="12"/>
        <v>1530860.9985</v>
      </c>
      <c r="K59" s="4">
        <f t="shared" si="3"/>
        <v>1530860.9985</v>
      </c>
      <c r="L59" s="4">
        <v>62339896.1404</v>
      </c>
      <c r="M59" s="5">
        <f t="shared" si="4"/>
        <v>165811637.0988</v>
      </c>
      <c r="N59" s="8"/>
      <c r="O59" s="141"/>
      <c r="P59" s="9">
        <v>32</v>
      </c>
      <c r="Q59" s="148"/>
      <c r="R59" s="4" t="s">
        <v>506</v>
      </c>
      <c r="S59" s="4">
        <v>113489165.93970001</v>
      </c>
      <c r="T59" s="4">
        <f t="shared" si="10"/>
        <v>-58259.97</v>
      </c>
      <c r="U59" s="4">
        <v>952785.06279999996</v>
      </c>
      <c r="V59" s="4">
        <v>112973.7032</v>
      </c>
      <c r="W59" s="4">
        <v>3438395.5403</v>
      </c>
      <c r="X59" s="4">
        <v>0</v>
      </c>
      <c r="Y59" s="4">
        <f t="shared" si="5"/>
        <v>3438395.5403</v>
      </c>
      <c r="Z59" s="4">
        <v>67860757.224800006</v>
      </c>
      <c r="AA59" s="5">
        <f t="shared" si="6"/>
        <v>185795817.50080001</v>
      </c>
    </row>
    <row r="60" spans="1:27" ht="24.9" customHeight="1" x14ac:dyDescent="0.25">
      <c r="A60" s="146"/>
      <c r="B60" s="148"/>
      <c r="C60" s="1">
        <v>13</v>
      </c>
      <c r="D60" s="4" t="s">
        <v>126</v>
      </c>
      <c r="E60" s="4">
        <v>101078641.0191</v>
      </c>
      <c r="F60" s="4">
        <f t="shared" si="8"/>
        <v>-58259.97</v>
      </c>
      <c r="G60" s="4">
        <v>848647.40700000001</v>
      </c>
      <c r="H60" s="4">
        <v>100625.8851</v>
      </c>
      <c r="I60" s="4">
        <v>3062585.2284999997</v>
      </c>
      <c r="J60" s="4">
        <f t="shared" si="12"/>
        <v>1531292.6142499999</v>
      </c>
      <c r="K60" s="4">
        <f t="shared" si="3"/>
        <v>1531292.6142499999</v>
      </c>
      <c r="L60" s="4">
        <v>62356203.277099997</v>
      </c>
      <c r="M60" s="5">
        <f t="shared" si="4"/>
        <v>165857150.23255</v>
      </c>
      <c r="N60" s="8"/>
      <c r="O60" s="141"/>
      <c r="P60" s="9">
        <v>33</v>
      </c>
      <c r="Q60" s="148"/>
      <c r="R60" s="4" t="s">
        <v>507</v>
      </c>
      <c r="S60" s="4">
        <v>109990585.2564</v>
      </c>
      <c r="T60" s="4">
        <f t="shared" si="10"/>
        <v>-58259.97</v>
      </c>
      <c r="U60" s="4">
        <v>923428.20700000005</v>
      </c>
      <c r="V60" s="4">
        <v>109492.7999</v>
      </c>
      <c r="W60" s="4">
        <v>3332452.9870000002</v>
      </c>
      <c r="X60" s="4">
        <v>0</v>
      </c>
      <c r="Y60" s="4">
        <f t="shared" si="5"/>
        <v>3332452.9870000002</v>
      </c>
      <c r="Z60" s="4">
        <v>61489737.051100001</v>
      </c>
      <c r="AA60" s="5">
        <f t="shared" si="6"/>
        <v>175787436.33140001</v>
      </c>
    </row>
    <row r="61" spans="1:27" ht="24.9" customHeight="1" x14ac:dyDescent="0.25">
      <c r="A61" s="146"/>
      <c r="B61" s="148"/>
      <c r="C61" s="1">
        <v>14</v>
      </c>
      <c r="D61" s="4" t="s">
        <v>127</v>
      </c>
      <c r="E61" s="4">
        <v>104249408.19599999</v>
      </c>
      <c r="F61" s="4">
        <f t="shared" si="8"/>
        <v>-58259.97</v>
      </c>
      <c r="G61" s="4">
        <v>875253.55489999999</v>
      </c>
      <c r="H61" s="4">
        <v>103780.6314</v>
      </c>
      <c r="I61" s="4">
        <v>3158601.0704999999</v>
      </c>
      <c r="J61" s="4">
        <f t="shared" si="12"/>
        <v>1579300.53525</v>
      </c>
      <c r="K61" s="4">
        <f t="shared" si="3"/>
        <v>1579300.53525</v>
      </c>
      <c r="L61" s="4">
        <v>63870985.540799998</v>
      </c>
      <c r="M61" s="5">
        <f t="shared" si="4"/>
        <v>170620468.48835</v>
      </c>
      <c r="N61" s="8"/>
      <c r="O61" s="142"/>
      <c r="P61" s="9">
        <v>34</v>
      </c>
      <c r="Q61" s="149"/>
      <c r="R61" s="4" t="s">
        <v>508</v>
      </c>
      <c r="S61" s="4">
        <v>107798637.6107</v>
      </c>
      <c r="T61" s="4">
        <f>-58259.97</f>
        <v>-58259.97</v>
      </c>
      <c r="U61" s="4">
        <v>905035.4081</v>
      </c>
      <c r="V61" s="4">
        <v>107311.92750000001</v>
      </c>
      <c r="W61" s="4">
        <v>3266077.3473999999</v>
      </c>
      <c r="X61" s="4">
        <v>0</v>
      </c>
      <c r="Y61" s="4">
        <f t="shared" si="5"/>
        <v>3266077.3473999999</v>
      </c>
      <c r="Z61" s="4">
        <v>63881815.863700002</v>
      </c>
      <c r="AA61" s="5">
        <f t="shared" si="6"/>
        <v>175900618.18739998</v>
      </c>
    </row>
    <row r="62" spans="1:27" ht="24.9" customHeight="1" x14ac:dyDescent="0.25">
      <c r="A62" s="146"/>
      <c r="B62" s="148"/>
      <c r="C62" s="1">
        <v>15</v>
      </c>
      <c r="D62" s="4" t="s">
        <v>128</v>
      </c>
      <c r="E62" s="4">
        <v>95237016.934300005</v>
      </c>
      <c r="F62" s="4">
        <f t="shared" si="8"/>
        <v>-58259.97</v>
      </c>
      <c r="G62" s="4">
        <v>799629.89619999996</v>
      </c>
      <c r="H62" s="4">
        <v>94813.777100000007</v>
      </c>
      <c r="I62" s="4">
        <v>2885691.6173</v>
      </c>
      <c r="J62" s="4">
        <f t="shared" si="12"/>
        <v>1442845.80865</v>
      </c>
      <c r="K62" s="4">
        <f t="shared" si="3"/>
        <v>1442845.80865</v>
      </c>
      <c r="L62" s="4">
        <v>57857763.131700002</v>
      </c>
      <c r="M62" s="5">
        <f t="shared" si="4"/>
        <v>155373809.57795003</v>
      </c>
      <c r="N62" s="8"/>
      <c r="O62" s="15"/>
      <c r="P62" s="143" t="s">
        <v>844</v>
      </c>
      <c r="Q62" s="144"/>
      <c r="R62" s="11"/>
      <c r="S62" s="11">
        <f>SUM(S28:S61)</f>
        <v>3828016916.5097003</v>
      </c>
      <c r="T62" s="11">
        <f t="shared" ref="T62:Z62" si="13">SUM(T28:T61)</f>
        <v>-1980838.9799999993</v>
      </c>
      <c r="U62" s="11">
        <f t="shared" si="13"/>
        <v>32137801.653300002</v>
      </c>
      <c r="V62" s="11">
        <f t="shared" si="13"/>
        <v>3810645.8719000001</v>
      </c>
      <c r="W62" s="11">
        <f t="shared" si="13"/>
        <v>115978386.09</v>
      </c>
      <c r="X62" s="11">
        <f t="shared" si="13"/>
        <v>0</v>
      </c>
      <c r="Y62" s="11">
        <f t="shared" si="13"/>
        <v>115978386.09</v>
      </c>
      <c r="Z62" s="11">
        <f t="shared" si="13"/>
        <v>2244790501.1861</v>
      </c>
      <c r="AA62" s="5">
        <f t="shared" si="6"/>
        <v>6222753412.3310003</v>
      </c>
    </row>
    <row r="63" spans="1:27" ht="24.9" customHeight="1" x14ac:dyDescent="0.25">
      <c r="A63" s="146"/>
      <c r="B63" s="148"/>
      <c r="C63" s="1">
        <v>16</v>
      </c>
      <c r="D63" s="4" t="s">
        <v>129</v>
      </c>
      <c r="E63" s="4">
        <v>97243018.324699998</v>
      </c>
      <c r="F63" s="4">
        <f t="shared" si="8"/>
        <v>-58259.97</v>
      </c>
      <c r="G63" s="4">
        <v>816462.40599999996</v>
      </c>
      <c r="H63" s="4">
        <v>96809.642699999997</v>
      </c>
      <c r="I63" s="4">
        <v>2946436.5102999997</v>
      </c>
      <c r="J63" s="4">
        <f t="shared" si="12"/>
        <v>1473218.2551499999</v>
      </c>
      <c r="K63" s="4">
        <f t="shared" si="3"/>
        <v>1473218.2551499999</v>
      </c>
      <c r="L63" s="4">
        <v>61672399.812700003</v>
      </c>
      <c r="M63" s="5">
        <f t="shared" si="4"/>
        <v>161243648.47125003</v>
      </c>
      <c r="N63" s="8"/>
      <c r="O63" s="140">
        <v>21</v>
      </c>
      <c r="P63" s="9">
        <v>1</v>
      </c>
      <c r="Q63" s="147" t="s">
        <v>59</v>
      </c>
      <c r="R63" s="4" t="s">
        <v>509</v>
      </c>
      <c r="S63" s="4">
        <v>86298858.134599999</v>
      </c>
      <c r="T63" s="4">
        <f t="shared" ref="T63:T83" si="14">-58259.97</f>
        <v>-58259.97</v>
      </c>
      <c r="U63" s="4">
        <v>724629.12780000002</v>
      </c>
      <c r="V63" s="4">
        <v>85920.780299999999</v>
      </c>
      <c r="W63" s="4">
        <v>2615030.0403</v>
      </c>
      <c r="X63" s="4">
        <f>W63/2</f>
        <v>1307515.02015</v>
      </c>
      <c r="Y63" s="4">
        <f t="shared" si="5"/>
        <v>1307515.02015</v>
      </c>
      <c r="Z63" s="4">
        <v>52121047.593599997</v>
      </c>
      <c r="AA63" s="5">
        <f t="shared" si="6"/>
        <v>140479710.68645</v>
      </c>
    </row>
    <row r="64" spans="1:27" ht="24.9" customHeight="1" x14ac:dyDescent="0.25">
      <c r="A64" s="146"/>
      <c r="B64" s="148"/>
      <c r="C64" s="1">
        <v>17</v>
      </c>
      <c r="D64" s="4" t="s">
        <v>130</v>
      </c>
      <c r="E64" s="4">
        <v>90766699.466600001</v>
      </c>
      <c r="F64" s="4">
        <f t="shared" si="8"/>
        <v>-58259.97</v>
      </c>
      <c r="G64" s="4">
        <v>762119.12329999998</v>
      </c>
      <c r="H64" s="4">
        <v>90366.046900000001</v>
      </c>
      <c r="I64" s="4">
        <v>2750323.3382000001</v>
      </c>
      <c r="J64" s="4">
        <f t="shared" si="12"/>
        <v>1375161.6691000001</v>
      </c>
      <c r="K64" s="4">
        <f t="shared" si="3"/>
        <v>1375161.6691000001</v>
      </c>
      <c r="L64" s="4">
        <v>58517722.547399998</v>
      </c>
      <c r="M64" s="5">
        <f t="shared" si="4"/>
        <v>151453808.88330001</v>
      </c>
      <c r="N64" s="8"/>
      <c r="O64" s="141"/>
      <c r="P64" s="9">
        <v>2</v>
      </c>
      <c r="Q64" s="148"/>
      <c r="R64" s="4" t="s">
        <v>510</v>
      </c>
      <c r="S64" s="4">
        <v>141045851.31779999</v>
      </c>
      <c r="T64" s="4">
        <f t="shared" si="14"/>
        <v>-58259.97</v>
      </c>
      <c r="U64" s="4">
        <v>1184015.2999</v>
      </c>
      <c r="V64" s="4">
        <v>140391.1525</v>
      </c>
      <c r="W64" s="4">
        <v>4272855.5322000002</v>
      </c>
      <c r="X64" s="4">
        <f t="shared" ref="X64:X122" si="15">W64/2</f>
        <v>2136427.7661000001</v>
      </c>
      <c r="Y64" s="4">
        <f t="shared" si="5"/>
        <v>2136427.7661000001</v>
      </c>
      <c r="Z64" s="4">
        <v>68298960.538699999</v>
      </c>
      <c r="AA64" s="5">
        <f t="shared" si="6"/>
        <v>212747386.10500002</v>
      </c>
    </row>
    <row r="65" spans="1:27" ht="24.9" customHeight="1" x14ac:dyDescent="0.25">
      <c r="A65" s="146"/>
      <c r="B65" s="148"/>
      <c r="C65" s="1">
        <v>18</v>
      </c>
      <c r="D65" s="4" t="s">
        <v>131</v>
      </c>
      <c r="E65" s="4">
        <v>112783087.329</v>
      </c>
      <c r="F65" s="4">
        <f t="shared" si="8"/>
        <v>-58259.97</v>
      </c>
      <c r="G65" s="4">
        <v>946860.30370000005</v>
      </c>
      <c r="H65" s="4">
        <v>112271.1922</v>
      </c>
      <c r="I65" s="4">
        <v>3417014.3639000002</v>
      </c>
      <c r="J65" s="4">
        <f t="shared" si="12"/>
        <v>1708507.1819500001</v>
      </c>
      <c r="K65" s="4">
        <f t="shared" si="3"/>
        <v>1708507.1819500001</v>
      </c>
      <c r="L65" s="4">
        <v>68661583.799700007</v>
      </c>
      <c r="M65" s="5">
        <f t="shared" si="4"/>
        <v>184154049.83655003</v>
      </c>
      <c r="N65" s="8"/>
      <c r="O65" s="141"/>
      <c r="P65" s="9">
        <v>3</v>
      </c>
      <c r="Q65" s="148"/>
      <c r="R65" s="4" t="s">
        <v>511</v>
      </c>
      <c r="S65" s="4">
        <v>118792569.4786</v>
      </c>
      <c r="T65" s="4">
        <f t="shared" si="14"/>
        <v>-58259.97</v>
      </c>
      <c r="U65" s="4">
        <v>997286.32420000003</v>
      </c>
      <c r="V65" s="4">
        <v>118250.31020000001</v>
      </c>
      <c r="W65" s="4">
        <v>3598990.9824999999</v>
      </c>
      <c r="X65" s="4">
        <f t="shared" si="15"/>
        <v>1799495.49125</v>
      </c>
      <c r="Y65" s="4">
        <f t="shared" si="5"/>
        <v>1799495.49125</v>
      </c>
      <c r="Z65" s="4">
        <v>69868556.707300007</v>
      </c>
      <c r="AA65" s="5">
        <f t="shared" si="6"/>
        <v>191517898.34155002</v>
      </c>
    </row>
    <row r="66" spans="1:27" ht="24.9" customHeight="1" x14ac:dyDescent="0.25">
      <c r="A66" s="146"/>
      <c r="B66" s="148"/>
      <c r="C66" s="1">
        <v>19</v>
      </c>
      <c r="D66" s="4" t="s">
        <v>132</v>
      </c>
      <c r="E66" s="4">
        <v>94099489.611599997</v>
      </c>
      <c r="F66" s="4">
        <f t="shared" si="8"/>
        <v>-58259.97</v>
      </c>
      <c r="G66" s="4">
        <v>790084.81819999998</v>
      </c>
      <c r="H66" s="4">
        <v>93681.997399999993</v>
      </c>
      <c r="I66" s="4">
        <v>2851245.4918999998</v>
      </c>
      <c r="J66" s="4">
        <f t="shared" si="12"/>
        <v>1425622.7459499999</v>
      </c>
      <c r="K66" s="4">
        <f t="shared" si="3"/>
        <v>1425622.7459499999</v>
      </c>
      <c r="L66" s="4">
        <v>59147945.419699997</v>
      </c>
      <c r="M66" s="5">
        <f t="shared" si="4"/>
        <v>155498564.62284997</v>
      </c>
      <c r="N66" s="8"/>
      <c r="O66" s="141"/>
      <c r="P66" s="9">
        <v>4</v>
      </c>
      <c r="Q66" s="148"/>
      <c r="R66" s="4" t="s">
        <v>512</v>
      </c>
      <c r="S66" s="4">
        <v>98073114.993799999</v>
      </c>
      <c r="T66" s="4">
        <f t="shared" si="14"/>
        <v>-58259.97</v>
      </c>
      <c r="U66" s="4">
        <v>823427.8101</v>
      </c>
      <c r="V66" s="4">
        <v>97635.545100000003</v>
      </c>
      <c r="W66" s="4">
        <v>2971573.1496000001</v>
      </c>
      <c r="X66" s="4">
        <f t="shared" si="15"/>
        <v>1485786.5748000001</v>
      </c>
      <c r="Y66" s="4">
        <f t="shared" si="5"/>
        <v>1485786.5748000001</v>
      </c>
      <c r="Z66" s="4">
        <v>59152849.391599998</v>
      </c>
      <c r="AA66" s="5">
        <f t="shared" si="6"/>
        <v>159574554.34540001</v>
      </c>
    </row>
    <row r="67" spans="1:27" ht="24.9" customHeight="1" x14ac:dyDescent="0.25">
      <c r="A67" s="146"/>
      <c r="B67" s="148"/>
      <c r="C67" s="1">
        <v>20</v>
      </c>
      <c r="D67" s="4" t="s">
        <v>133</v>
      </c>
      <c r="E67" s="4">
        <v>99011391.750599995</v>
      </c>
      <c r="F67" s="4">
        <f t="shared" si="8"/>
        <v>-58259.97</v>
      </c>
      <c r="G67" s="4">
        <v>831300.96160000004</v>
      </c>
      <c r="H67" s="4">
        <v>98569.081099999996</v>
      </c>
      <c r="I67" s="4">
        <v>2999985.6527999998</v>
      </c>
      <c r="J67" s="4">
        <f t="shared" si="12"/>
        <v>1499992.8263999999</v>
      </c>
      <c r="K67" s="4">
        <f t="shared" si="3"/>
        <v>1499992.8263999999</v>
      </c>
      <c r="L67" s="4">
        <v>61836567.458099999</v>
      </c>
      <c r="M67" s="5">
        <f t="shared" si="4"/>
        <v>163219562.10779998</v>
      </c>
      <c r="N67" s="8"/>
      <c r="O67" s="141"/>
      <c r="P67" s="9">
        <v>5</v>
      </c>
      <c r="Q67" s="148"/>
      <c r="R67" s="4" t="s">
        <v>513</v>
      </c>
      <c r="S67" s="4">
        <v>130633602.27069999</v>
      </c>
      <c r="T67" s="4">
        <f t="shared" si="14"/>
        <v>-58259.97</v>
      </c>
      <c r="U67" s="4">
        <v>1096645.3284</v>
      </c>
      <c r="V67" s="4">
        <v>130031.51360000001</v>
      </c>
      <c r="W67" s="4">
        <v>3957556.1725000003</v>
      </c>
      <c r="X67" s="4">
        <f t="shared" si="15"/>
        <v>1978778.0862500002</v>
      </c>
      <c r="Y67" s="4">
        <f t="shared" si="5"/>
        <v>1978778.0862500002</v>
      </c>
      <c r="Z67" s="4">
        <v>75669649.304199994</v>
      </c>
      <c r="AA67" s="5">
        <f t="shared" si="6"/>
        <v>209450446.53314999</v>
      </c>
    </row>
    <row r="68" spans="1:27" ht="24.9" customHeight="1" x14ac:dyDescent="0.25">
      <c r="A68" s="146"/>
      <c r="B68" s="148"/>
      <c r="C68" s="1">
        <v>21</v>
      </c>
      <c r="D68" s="4" t="s">
        <v>134</v>
      </c>
      <c r="E68" s="4">
        <v>102988567.08310001</v>
      </c>
      <c r="F68" s="4">
        <f t="shared" si="8"/>
        <v>-58259.97</v>
      </c>
      <c r="G68" s="4">
        <v>864673.74140000006</v>
      </c>
      <c r="H68" s="4">
        <v>102526.1609</v>
      </c>
      <c r="I68" s="4">
        <v>3120420.8086000001</v>
      </c>
      <c r="J68" s="4">
        <f t="shared" si="12"/>
        <v>1560210.4043000001</v>
      </c>
      <c r="K68" s="4">
        <f t="shared" si="3"/>
        <v>1560210.4043000001</v>
      </c>
      <c r="L68" s="4">
        <v>64584114.444300003</v>
      </c>
      <c r="M68" s="5">
        <f t="shared" si="4"/>
        <v>170041831.86399999</v>
      </c>
      <c r="N68" s="8"/>
      <c r="O68" s="141"/>
      <c r="P68" s="9">
        <v>6</v>
      </c>
      <c r="Q68" s="148"/>
      <c r="R68" s="4" t="s">
        <v>514</v>
      </c>
      <c r="S68" s="4">
        <v>159835327.6031</v>
      </c>
      <c r="T68" s="4">
        <f t="shared" si="14"/>
        <v>-58259.97</v>
      </c>
      <c r="U68" s="4">
        <v>1341679.2205000001</v>
      </c>
      <c r="V68" s="4">
        <v>159085.69099999999</v>
      </c>
      <c r="W68" s="4">
        <v>4841830.5745000001</v>
      </c>
      <c r="X68" s="4">
        <f t="shared" si="15"/>
        <v>2420915.2872500001</v>
      </c>
      <c r="Y68" s="4">
        <f t="shared" si="5"/>
        <v>2420915.2872500001</v>
      </c>
      <c r="Z68" s="4">
        <v>79863324.138099998</v>
      </c>
      <c r="AA68" s="5">
        <f t="shared" si="6"/>
        <v>243562071.96994999</v>
      </c>
    </row>
    <row r="69" spans="1:27" ht="24.9" customHeight="1" x14ac:dyDescent="0.25">
      <c r="A69" s="146"/>
      <c r="B69" s="148"/>
      <c r="C69" s="1">
        <v>22</v>
      </c>
      <c r="D69" s="4" t="s">
        <v>135</v>
      </c>
      <c r="E69" s="4">
        <v>88513184.941200003</v>
      </c>
      <c r="F69" s="4">
        <f t="shared" si="8"/>
        <v>-58259.97</v>
      </c>
      <c r="G69" s="4">
        <v>743209.71189999999</v>
      </c>
      <c r="H69" s="4">
        <v>88123.918699999995</v>
      </c>
      <c r="I69" s="4">
        <v>2682083.3563000001</v>
      </c>
      <c r="J69" s="4">
        <f t="shared" si="12"/>
        <v>1341041.6781500001</v>
      </c>
      <c r="K69" s="4">
        <f t="shared" si="3"/>
        <v>1341041.6781500001</v>
      </c>
      <c r="L69" s="4">
        <v>58523889.111699998</v>
      </c>
      <c r="M69" s="5">
        <f t="shared" si="4"/>
        <v>149151189.39164999</v>
      </c>
      <c r="N69" s="8"/>
      <c r="O69" s="141"/>
      <c r="P69" s="9">
        <v>7</v>
      </c>
      <c r="Q69" s="148"/>
      <c r="R69" s="4" t="s">
        <v>515</v>
      </c>
      <c r="S69" s="4">
        <v>108872816.4876</v>
      </c>
      <c r="T69" s="4">
        <f t="shared" si="14"/>
        <v>-58259.97</v>
      </c>
      <c r="U69" s="4">
        <v>914048.92449999996</v>
      </c>
      <c r="V69" s="4">
        <v>108380.67879999999</v>
      </c>
      <c r="W69" s="4">
        <v>3298605.1817999999</v>
      </c>
      <c r="X69" s="4">
        <f t="shared" si="15"/>
        <v>1649302.5909</v>
      </c>
      <c r="Y69" s="4">
        <f t="shared" si="5"/>
        <v>1649302.5909</v>
      </c>
      <c r="Z69" s="4">
        <v>59724832.4899</v>
      </c>
      <c r="AA69" s="5">
        <f t="shared" si="6"/>
        <v>171211121.2017</v>
      </c>
    </row>
    <row r="70" spans="1:27" ht="24.9" customHeight="1" x14ac:dyDescent="0.25">
      <c r="A70" s="146"/>
      <c r="B70" s="148"/>
      <c r="C70" s="1">
        <v>23</v>
      </c>
      <c r="D70" s="4" t="s">
        <v>136</v>
      </c>
      <c r="E70" s="4">
        <v>92427558.530499995</v>
      </c>
      <c r="F70" s="4">
        <f t="shared" si="8"/>
        <v>-58259.97</v>
      </c>
      <c r="G70" s="4">
        <v>776055.51769999997</v>
      </c>
      <c r="H70" s="4">
        <v>92018.5141</v>
      </c>
      <c r="I70" s="4">
        <v>2800616.7759000002</v>
      </c>
      <c r="J70" s="4">
        <f t="shared" si="12"/>
        <v>1400308.3879500001</v>
      </c>
      <c r="K70" s="4">
        <f t="shared" si="3"/>
        <v>1400308.3879500001</v>
      </c>
      <c r="L70" s="4">
        <v>61170852.5823</v>
      </c>
      <c r="M70" s="5">
        <f t="shared" si="4"/>
        <v>155808533.56255001</v>
      </c>
      <c r="N70" s="8"/>
      <c r="O70" s="141"/>
      <c r="P70" s="9">
        <v>8</v>
      </c>
      <c r="Q70" s="148"/>
      <c r="R70" s="4" t="s">
        <v>516</v>
      </c>
      <c r="S70" s="4">
        <v>115665188.25570001</v>
      </c>
      <c r="T70" s="4">
        <f t="shared" si="14"/>
        <v>-58259.97</v>
      </c>
      <c r="U70" s="4">
        <v>971044.23120000004</v>
      </c>
      <c r="V70" s="4">
        <v>115138.7307</v>
      </c>
      <c r="W70" s="4">
        <v>3504288.9356000004</v>
      </c>
      <c r="X70" s="4">
        <f t="shared" si="15"/>
        <v>1752144.4678000002</v>
      </c>
      <c r="Y70" s="4">
        <f t="shared" si="5"/>
        <v>1752144.4678000002</v>
      </c>
      <c r="Z70" s="4">
        <v>62850869.489799999</v>
      </c>
      <c r="AA70" s="5">
        <f t="shared" si="6"/>
        <v>181296125.20519999</v>
      </c>
    </row>
    <row r="71" spans="1:27" ht="24.9" customHeight="1" x14ac:dyDescent="0.25">
      <c r="A71" s="146"/>
      <c r="B71" s="148"/>
      <c r="C71" s="1">
        <v>24</v>
      </c>
      <c r="D71" s="4" t="s">
        <v>137</v>
      </c>
      <c r="E71" s="4">
        <v>94673229.383200005</v>
      </c>
      <c r="F71" s="4">
        <f t="shared" si="8"/>
        <v>-58259.97</v>
      </c>
      <c r="G71" s="4">
        <v>794899.11210000003</v>
      </c>
      <c r="H71" s="4">
        <v>94252.838300000003</v>
      </c>
      <c r="I71" s="4">
        <v>2868619.2390999999</v>
      </c>
      <c r="J71" s="4">
        <f t="shared" si="12"/>
        <v>1434309.6195499999</v>
      </c>
      <c r="K71" s="4">
        <f t="shared" si="3"/>
        <v>1434309.6195499999</v>
      </c>
      <c r="L71" s="4">
        <v>56249660.194899999</v>
      </c>
      <c r="M71" s="5">
        <f t="shared" si="4"/>
        <v>153188091.17805001</v>
      </c>
      <c r="N71" s="8"/>
      <c r="O71" s="141"/>
      <c r="P71" s="9">
        <v>9</v>
      </c>
      <c r="Q71" s="148"/>
      <c r="R71" s="4" t="s">
        <v>517</v>
      </c>
      <c r="S71" s="4">
        <v>143706588.9513</v>
      </c>
      <c r="T71" s="4">
        <f t="shared" si="14"/>
        <v>-58259.97</v>
      </c>
      <c r="U71" s="4">
        <v>1206341.7512000001</v>
      </c>
      <c r="V71" s="4">
        <v>143038.44620000001</v>
      </c>
      <c r="W71" s="4">
        <v>4353426.8735000007</v>
      </c>
      <c r="X71" s="4">
        <f t="shared" si="15"/>
        <v>2176713.4367500003</v>
      </c>
      <c r="Y71" s="4">
        <f t="shared" si="5"/>
        <v>2176713.4367500003</v>
      </c>
      <c r="Z71" s="4">
        <v>79422483.307400003</v>
      </c>
      <c r="AA71" s="5">
        <f t="shared" si="6"/>
        <v>226596905.92285001</v>
      </c>
    </row>
    <row r="72" spans="1:27" ht="24.9" customHeight="1" x14ac:dyDescent="0.25">
      <c r="A72" s="146"/>
      <c r="B72" s="148"/>
      <c r="C72" s="1">
        <v>25</v>
      </c>
      <c r="D72" s="4" t="s">
        <v>138</v>
      </c>
      <c r="E72" s="4">
        <v>111556419.98980001</v>
      </c>
      <c r="F72" s="4">
        <f t="shared" si="8"/>
        <v>-58259.97</v>
      </c>
      <c r="G72" s="4">
        <v>936567.245</v>
      </c>
      <c r="H72" s="4">
        <v>111050.72289999999</v>
      </c>
      <c r="I72" s="4">
        <v>3379868.9378</v>
      </c>
      <c r="J72" s="4">
        <f t="shared" si="12"/>
        <v>1689934.4689</v>
      </c>
      <c r="K72" s="4">
        <f t="shared" si="3"/>
        <v>1689934.4689</v>
      </c>
      <c r="L72" s="4">
        <v>67924062.708399996</v>
      </c>
      <c r="M72" s="5">
        <f t="shared" si="4"/>
        <v>182159775.16500002</v>
      </c>
      <c r="N72" s="8"/>
      <c r="O72" s="141"/>
      <c r="P72" s="9">
        <v>10</v>
      </c>
      <c r="Q72" s="148"/>
      <c r="R72" s="4" t="s">
        <v>518</v>
      </c>
      <c r="S72" s="4">
        <v>100046262.77680001</v>
      </c>
      <c r="T72" s="4">
        <f t="shared" si="14"/>
        <v>-58259.97</v>
      </c>
      <c r="U72" s="4">
        <v>839984.64280000003</v>
      </c>
      <c r="V72" s="4">
        <v>99598.723199999993</v>
      </c>
      <c r="W72" s="4">
        <v>3031323.1833999995</v>
      </c>
      <c r="X72" s="4">
        <f t="shared" si="15"/>
        <v>1515661.5916999998</v>
      </c>
      <c r="Y72" s="4">
        <f t="shared" si="5"/>
        <v>1515661.5916999998</v>
      </c>
      <c r="Z72" s="4">
        <v>59690710.833999999</v>
      </c>
      <c r="AA72" s="5">
        <f t="shared" si="6"/>
        <v>162133958.59850001</v>
      </c>
    </row>
    <row r="73" spans="1:27" ht="24.9" customHeight="1" x14ac:dyDescent="0.25">
      <c r="A73" s="146"/>
      <c r="B73" s="148"/>
      <c r="C73" s="1">
        <v>26</v>
      </c>
      <c r="D73" s="4" t="s">
        <v>139</v>
      </c>
      <c r="E73" s="4">
        <v>83084263.871600002</v>
      </c>
      <c r="F73" s="4">
        <f t="shared" si="8"/>
        <v>-58259.97</v>
      </c>
      <c r="G73" s="4">
        <v>697655.22349999996</v>
      </c>
      <c r="H73" s="4">
        <v>82722.428400000004</v>
      </c>
      <c r="I73" s="4">
        <v>2517687.0448000003</v>
      </c>
      <c r="J73" s="4">
        <f t="shared" si="12"/>
        <v>1258843.5224000001</v>
      </c>
      <c r="K73" s="4">
        <f t="shared" ref="K73:K136" si="16">I73-J73</f>
        <v>1258843.5224000001</v>
      </c>
      <c r="L73" s="4">
        <v>51565400.911600001</v>
      </c>
      <c r="M73" s="5">
        <f t="shared" ref="M73:M136" si="17">E73+F73+G73+H73+I73+L73-J73</f>
        <v>136630625.98750001</v>
      </c>
      <c r="N73" s="8"/>
      <c r="O73" s="141"/>
      <c r="P73" s="9">
        <v>11</v>
      </c>
      <c r="Q73" s="148"/>
      <c r="R73" s="4" t="s">
        <v>519</v>
      </c>
      <c r="S73" s="4">
        <v>105678241.82520001</v>
      </c>
      <c r="T73" s="4">
        <f t="shared" si="14"/>
        <v>-58259.97</v>
      </c>
      <c r="U73" s="4">
        <v>887243.00619999995</v>
      </c>
      <c r="V73" s="4">
        <v>105202.2454</v>
      </c>
      <c r="W73" s="4">
        <v>3201868.4115000004</v>
      </c>
      <c r="X73" s="4">
        <f t="shared" si="15"/>
        <v>1600934.2057500002</v>
      </c>
      <c r="Y73" s="4">
        <f t="shared" ref="Y73:Y83" si="18">W73-X73</f>
        <v>1600934.2057500002</v>
      </c>
      <c r="Z73" s="4">
        <v>63775305.997000001</v>
      </c>
      <c r="AA73" s="5">
        <f t="shared" ref="AA73:AA136" si="19">S73+T73+U73+V73+W73-X73+Z73</f>
        <v>171988667.30955002</v>
      </c>
    </row>
    <row r="74" spans="1:27" ht="24.9" customHeight="1" x14ac:dyDescent="0.25">
      <c r="A74" s="146"/>
      <c r="B74" s="148"/>
      <c r="C74" s="1">
        <v>27</v>
      </c>
      <c r="D74" s="4" t="s">
        <v>140</v>
      </c>
      <c r="E74" s="4">
        <v>101958295.7553</v>
      </c>
      <c r="F74" s="4">
        <f t="shared" si="8"/>
        <v>-58259.97</v>
      </c>
      <c r="G74" s="4">
        <v>856028.65659999999</v>
      </c>
      <c r="H74" s="4">
        <v>101501.0952</v>
      </c>
      <c r="I74" s="4">
        <v>3089222.5644</v>
      </c>
      <c r="J74" s="4">
        <f t="shared" si="12"/>
        <v>1544611.2822</v>
      </c>
      <c r="K74" s="4">
        <f t="shared" si="16"/>
        <v>1544611.2822</v>
      </c>
      <c r="L74" s="4">
        <v>61672399.812700003</v>
      </c>
      <c r="M74" s="5">
        <f t="shared" si="17"/>
        <v>166074576.632</v>
      </c>
      <c r="N74" s="8"/>
      <c r="O74" s="141"/>
      <c r="P74" s="9">
        <v>12</v>
      </c>
      <c r="Q74" s="148"/>
      <c r="R74" s="4" t="s">
        <v>520</v>
      </c>
      <c r="S74" s="4">
        <v>116592084.7555</v>
      </c>
      <c r="T74" s="4">
        <f t="shared" si="14"/>
        <v>-58259.97</v>
      </c>
      <c r="U74" s="4">
        <v>978821.89</v>
      </c>
      <c r="V74" s="4">
        <v>116060.9439</v>
      </c>
      <c r="W74" s="4">
        <v>3532356.8268000004</v>
      </c>
      <c r="X74" s="4">
        <f t="shared" si="15"/>
        <v>1766178.4134000002</v>
      </c>
      <c r="Y74" s="4">
        <f t="shared" si="18"/>
        <v>1766178.4134000002</v>
      </c>
      <c r="Z74" s="4">
        <v>69576398.593899995</v>
      </c>
      <c r="AA74" s="5">
        <f t="shared" si="19"/>
        <v>188971284.62670001</v>
      </c>
    </row>
    <row r="75" spans="1:27" ht="24.9" customHeight="1" x14ac:dyDescent="0.25">
      <c r="A75" s="146"/>
      <c r="B75" s="148"/>
      <c r="C75" s="1">
        <v>28</v>
      </c>
      <c r="D75" s="4" t="s">
        <v>141</v>
      </c>
      <c r="E75" s="4">
        <v>83113871.940899998</v>
      </c>
      <c r="F75" s="4">
        <f t="shared" si="8"/>
        <v>-58259.97</v>
      </c>
      <c r="G75" s="4">
        <v>697903.66709999996</v>
      </c>
      <c r="H75" s="4">
        <v>82751.886899999998</v>
      </c>
      <c r="I75" s="4">
        <v>2518583.6238999995</v>
      </c>
      <c r="J75" s="4">
        <f t="shared" si="12"/>
        <v>1259291.8119499998</v>
      </c>
      <c r="K75" s="4">
        <f t="shared" si="16"/>
        <v>1259291.8119499998</v>
      </c>
      <c r="L75" s="4">
        <v>52993714.240099996</v>
      </c>
      <c r="M75" s="5">
        <f t="shared" si="17"/>
        <v>138089273.57694998</v>
      </c>
      <c r="N75" s="8"/>
      <c r="O75" s="141"/>
      <c r="P75" s="9">
        <v>13</v>
      </c>
      <c r="Q75" s="148"/>
      <c r="R75" s="4" t="s">
        <v>521</v>
      </c>
      <c r="S75" s="4">
        <v>97020306.993000001</v>
      </c>
      <c r="T75" s="4">
        <f t="shared" si="14"/>
        <v>-58259.97</v>
      </c>
      <c r="U75" s="4">
        <v>814593.61840000004</v>
      </c>
      <c r="V75" s="4">
        <v>96588.056700000001</v>
      </c>
      <c r="W75" s="4">
        <v>2939692.4590999996</v>
      </c>
      <c r="X75" s="4">
        <f t="shared" si="15"/>
        <v>1469846.2295499998</v>
      </c>
      <c r="Y75" s="4">
        <f t="shared" si="18"/>
        <v>1469846.2295499998</v>
      </c>
      <c r="Z75" s="4">
        <v>54783633.027099997</v>
      </c>
      <c r="AA75" s="5">
        <f t="shared" si="19"/>
        <v>154126707.95475</v>
      </c>
    </row>
    <row r="76" spans="1:27" ht="24.9" customHeight="1" x14ac:dyDescent="0.25">
      <c r="A76" s="146"/>
      <c r="B76" s="148"/>
      <c r="C76" s="1">
        <v>29</v>
      </c>
      <c r="D76" s="4" t="s">
        <v>142</v>
      </c>
      <c r="E76" s="4">
        <v>108411552.2563</v>
      </c>
      <c r="F76" s="4">
        <f t="shared" si="8"/>
        <v>-58259.97</v>
      </c>
      <c r="G76" s="4">
        <v>910178.42130000005</v>
      </c>
      <c r="H76" s="4">
        <v>107921.7452</v>
      </c>
      <c r="I76" s="4">
        <v>3284637.3717999998</v>
      </c>
      <c r="J76" s="4">
        <f t="shared" si="12"/>
        <v>1642318.6858999999</v>
      </c>
      <c r="K76" s="4">
        <f t="shared" si="16"/>
        <v>1642318.6858999999</v>
      </c>
      <c r="L76" s="4">
        <v>60475675.232699998</v>
      </c>
      <c r="M76" s="5">
        <f t="shared" si="17"/>
        <v>171489386.3714</v>
      </c>
      <c r="N76" s="8"/>
      <c r="O76" s="141"/>
      <c r="P76" s="9">
        <v>14</v>
      </c>
      <c r="Q76" s="148"/>
      <c r="R76" s="4" t="s">
        <v>522</v>
      </c>
      <c r="S76" s="4">
        <v>111345739.99779999</v>
      </c>
      <c r="T76" s="4">
        <f t="shared" si="14"/>
        <v>-58259.97</v>
      </c>
      <c r="U76" s="4">
        <v>934799.41319999995</v>
      </c>
      <c r="V76" s="4">
        <v>110841.10739999999</v>
      </c>
      <c r="W76" s="4">
        <v>3373489.2146000001</v>
      </c>
      <c r="X76" s="4">
        <f t="shared" si="15"/>
        <v>1686744.6073</v>
      </c>
      <c r="Y76" s="4">
        <f t="shared" si="18"/>
        <v>1686744.6073</v>
      </c>
      <c r="Z76" s="4">
        <v>64266712.655000001</v>
      </c>
      <c r="AA76" s="5">
        <f t="shared" si="19"/>
        <v>178286577.8107</v>
      </c>
    </row>
    <row r="77" spans="1:27" ht="24.9" customHeight="1" x14ac:dyDescent="0.25">
      <c r="A77" s="146"/>
      <c r="B77" s="148"/>
      <c r="C77" s="1">
        <v>30</v>
      </c>
      <c r="D77" s="4" t="s">
        <v>143</v>
      </c>
      <c r="E77" s="4">
        <v>89695169.795200005</v>
      </c>
      <c r="F77" s="4">
        <f t="shared" si="8"/>
        <v>-58259.97</v>
      </c>
      <c r="G77" s="4">
        <v>753127.83649999998</v>
      </c>
      <c r="H77" s="4">
        <v>89299.931400000001</v>
      </c>
      <c r="I77" s="4">
        <v>2717875.7259999998</v>
      </c>
      <c r="J77" s="4">
        <f t="shared" si="12"/>
        <v>1358937.8629999999</v>
      </c>
      <c r="K77" s="4">
        <f t="shared" si="16"/>
        <v>1358937.8629999999</v>
      </c>
      <c r="L77" s="4">
        <v>54015719.498099998</v>
      </c>
      <c r="M77" s="5">
        <f t="shared" si="17"/>
        <v>145853994.9542</v>
      </c>
      <c r="N77" s="8"/>
      <c r="O77" s="141"/>
      <c r="P77" s="9">
        <v>15</v>
      </c>
      <c r="Q77" s="148"/>
      <c r="R77" s="4" t="s">
        <v>523</v>
      </c>
      <c r="S77" s="4">
        <v>128825619.3793</v>
      </c>
      <c r="T77" s="4">
        <f t="shared" si="14"/>
        <v>-58259.97</v>
      </c>
      <c r="U77" s="4">
        <v>1081474.4068</v>
      </c>
      <c r="V77" s="4">
        <v>128232.66590000001</v>
      </c>
      <c r="W77" s="4">
        <v>3902807.5926999999</v>
      </c>
      <c r="X77" s="4">
        <f t="shared" si="15"/>
        <v>1951403.79635</v>
      </c>
      <c r="Y77" s="4">
        <f t="shared" si="18"/>
        <v>1951403.79635</v>
      </c>
      <c r="Z77" s="4">
        <v>67155542.481199995</v>
      </c>
      <c r="AA77" s="5">
        <f t="shared" si="19"/>
        <v>199084012.75955001</v>
      </c>
    </row>
    <row r="78" spans="1:27" ht="24.9" customHeight="1" x14ac:dyDescent="0.25">
      <c r="A78" s="146"/>
      <c r="B78" s="149"/>
      <c r="C78" s="1">
        <v>31</v>
      </c>
      <c r="D78" s="4" t="s">
        <v>144</v>
      </c>
      <c r="E78" s="4">
        <v>135608425.8213</v>
      </c>
      <c r="F78" s="4">
        <f t="shared" si="8"/>
        <v>-58259.97</v>
      </c>
      <c r="G78" s="4">
        <v>1138389.4501</v>
      </c>
      <c r="H78" s="4">
        <v>134981.20079999999</v>
      </c>
      <c r="I78" s="4">
        <v>4108201.6932000001</v>
      </c>
      <c r="J78" s="4">
        <f t="shared" si="12"/>
        <v>2054100.8466</v>
      </c>
      <c r="K78" s="4">
        <f t="shared" si="16"/>
        <v>2054100.8466</v>
      </c>
      <c r="L78" s="4">
        <v>86686725.342099994</v>
      </c>
      <c r="M78" s="5">
        <f t="shared" si="17"/>
        <v>225564362.6909</v>
      </c>
      <c r="N78" s="8"/>
      <c r="O78" s="141"/>
      <c r="P78" s="9">
        <v>16</v>
      </c>
      <c r="Q78" s="148"/>
      <c r="R78" s="4" t="s">
        <v>524</v>
      </c>
      <c r="S78" s="4">
        <v>103202703.825</v>
      </c>
      <c r="T78" s="4">
        <f t="shared" si="14"/>
        <v>-58259.97</v>
      </c>
      <c r="U78" s="4">
        <v>866470.57900000003</v>
      </c>
      <c r="V78" s="4">
        <v>102739.2156</v>
      </c>
      <c r="W78" s="4">
        <v>3126905.2078</v>
      </c>
      <c r="X78" s="4">
        <f t="shared" si="15"/>
        <v>1563452.6039</v>
      </c>
      <c r="Y78" s="4">
        <f t="shared" si="18"/>
        <v>1563452.6039</v>
      </c>
      <c r="Z78" s="4">
        <v>60177732.379600003</v>
      </c>
      <c r="AA78" s="5">
        <f t="shared" si="19"/>
        <v>165854838.6331</v>
      </c>
    </row>
    <row r="79" spans="1:27" ht="24.9" customHeight="1" x14ac:dyDescent="0.25">
      <c r="A79" s="1"/>
      <c r="B79" s="145" t="s">
        <v>828</v>
      </c>
      <c r="C79" s="143"/>
      <c r="D79" s="11"/>
      <c r="E79" s="11">
        <f>SUM(E48:E78)</f>
        <v>3067824102.2695999</v>
      </c>
      <c r="F79" s="11">
        <f t="shared" ref="F79:L79" si="20">SUM(F48:F78)</f>
        <v>-1806059.0699999994</v>
      </c>
      <c r="G79" s="11">
        <f t="shared" si="20"/>
        <v>25757499.500900004</v>
      </c>
      <c r="H79" s="11">
        <f t="shared" si="20"/>
        <v>3054120.1976999994</v>
      </c>
      <c r="I79" s="11">
        <f t="shared" si="20"/>
        <v>92953253.430700019</v>
      </c>
      <c r="J79" s="11">
        <f t="shared" si="20"/>
        <v>46476626.71535001</v>
      </c>
      <c r="K79" s="11">
        <f t="shared" si="20"/>
        <v>46476626.71535001</v>
      </c>
      <c r="L79" s="11">
        <f t="shared" si="20"/>
        <v>1909403119.9026</v>
      </c>
      <c r="M79" s="5">
        <f t="shared" si="17"/>
        <v>5050709409.5161495</v>
      </c>
      <c r="N79" s="8"/>
      <c r="O79" s="141"/>
      <c r="P79" s="9">
        <v>17</v>
      </c>
      <c r="Q79" s="148"/>
      <c r="R79" s="4" t="s">
        <v>525</v>
      </c>
      <c r="S79" s="4">
        <v>101702199.7191</v>
      </c>
      <c r="T79" s="4">
        <f t="shared" si="14"/>
        <v>-58259.97</v>
      </c>
      <c r="U79" s="4">
        <v>853879.73529999994</v>
      </c>
      <c r="V79" s="4">
        <v>101246.2932</v>
      </c>
      <c r="W79" s="4">
        <v>3081467.5715999994</v>
      </c>
      <c r="X79" s="4">
        <f t="shared" si="15"/>
        <v>1540733.7857999997</v>
      </c>
      <c r="Y79" s="4">
        <f t="shared" si="18"/>
        <v>1540733.7857999997</v>
      </c>
      <c r="Z79" s="4">
        <v>55404948.639799997</v>
      </c>
      <c r="AA79" s="5">
        <f t="shared" si="19"/>
        <v>159544748.20320001</v>
      </c>
    </row>
    <row r="80" spans="1:27" ht="24.9" customHeight="1" x14ac:dyDescent="0.25">
      <c r="A80" s="146">
        <v>4</v>
      </c>
      <c r="B80" s="147" t="s">
        <v>910</v>
      </c>
      <c r="C80" s="1">
        <v>1</v>
      </c>
      <c r="D80" s="4" t="s">
        <v>145</v>
      </c>
      <c r="E80" s="4">
        <v>152536604.81799999</v>
      </c>
      <c r="F80" s="4">
        <f t="shared" ref="F80:F99" si="21">-58259.97</f>
        <v>-58259.97</v>
      </c>
      <c r="G80" s="4">
        <v>1280435.084</v>
      </c>
      <c r="H80" s="4">
        <v>151823.84659999999</v>
      </c>
      <c r="I80" s="4">
        <v>4620813.7115000002</v>
      </c>
      <c r="J80" s="4">
        <v>0</v>
      </c>
      <c r="K80" s="4">
        <f t="shared" si="16"/>
        <v>4620813.7115000002</v>
      </c>
      <c r="L80" s="4">
        <v>95973661.237100005</v>
      </c>
      <c r="M80" s="5">
        <f t="shared" si="17"/>
        <v>254505078.72719997</v>
      </c>
      <c r="N80" s="8"/>
      <c r="O80" s="141"/>
      <c r="P80" s="9">
        <v>18</v>
      </c>
      <c r="Q80" s="148"/>
      <c r="R80" s="4" t="s">
        <v>526</v>
      </c>
      <c r="S80" s="4">
        <v>105543585.5661</v>
      </c>
      <c r="T80" s="4">
        <f t="shared" si="14"/>
        <v>-58259.97</v>
      </c>
      <c r="U80" s="4">
        <v>886113.09519999998</v>
      </c>
      <c r="V80" s="4">
        <v>105068.2696</v>
      </c>
      <c r="W80" s="4">
        <v>3197790.8070999999</v>
      </c>
      <c r="X80" s="4">
        <f t="shared" si="15"/>
        <v>1598895.4035499999</v>
      </c>
      <c r="Y80" s="4">
        <f t="shared" si="18"/>
        <v>1598895.4035499999</v>
      </c>
      <c r="Z80" s="4">
        <v>60503875.114100002</v>
      </c>
      <c r="AA80" s="5">
        <f t="shared" si="19"/>
        <v>168579277.47855002</v>
      </c>
    </row>
    <row r="81" spans="1:27" ht="24.9" customHeight="1" x14ac:dyDescent="0.25">
      <c r="A81" s="146"/>
      <c r="B81" s="148"/>
      <c r="C81" s="1">
        <v>2</v>
      </c>
      <c r="D81" s="4" t="s">
        <v>146</v>
      </c>
      <c r="E81" s="4">
        <v>100296807.93080001</v>
      </c>
      <c r="F81" s="4">
        <f t="shared" si="21"/>
        <v>-58259.97</v>
      </c>
      <c r="G81" s="4">
        <v>842086.98620000004</v>
      </c>
      <c r="H81" s="4">
        <v>99848.002399999998</v>
      </c>
      <c r="I81" s="4">
        <v>3038910.0866999999</v>
      </c>
      <c r="J81" s="4">
        <v>0</v>
      </c>
      <c r="K81" s="4">
        <f t="shared" si="16"/>
        <v>3038910.0866999999</v>
      </c>
      <c r="L81" s="4">
        <v>66258906.322499998</v>
      </c>
      <c r="M81" s="5">
        <f t="shared" si="17"/>
        <v>170478299.35859999</v>
      </c>
      <c r="N81" s="8"/>
      <c r="O81" s="141"/>
      <c r="P81" s="9">
        <v>19</v>
      </c>
      <c r="Q81" s="148"/>
      <c r="R81" s="4" t="s">
        <v>527</v>
      </c>
      <c r="S81" s="4">
        <v>127705845.836</v>
      </c>
      <c r="T81" s="4">
        <f t="shared" si="14"/>
        <v>-58259.97</v>
      </c>
      <c r="U81" s="4">
        <v>1072078.3021</v>
      </c>
      <c r="V81" s="4">
        <v>127118.5503</v>
      </c>
      <c r="W81" s="4">
        <v>3868899.0797999999</v>
      </c>
      <c r="X81" s="4">
        <f t="shared" si="15"/>
        <v>1934449.5399</v>
      </c>
      <c r="Y81" s="4">
        <f t="shared" si="18"/>
        <v>1934449.5399</v>
      </c>
      <c r="Z81" s="4">
        <v>63667185.569499999</v>
      </c>
      <c r="AA81" s="5">
        <f t="shared" si="19"/>
        <v>194448417.82779998</v>
      </c>
    </row>
    <row r="82" spans="1:27" ht="24.9" customHeight="1" x14ac:dyDescent="0.25">
      <c r="A82" s="146"/>
      <c r="B82" s="148"/>
      <c r="C82" s="1">
        <v>3</v>
      </c>
      <c r="D82" s="4" t="s">
        <v>147</v>
      </c>
      <c r="E82" s="4">
        <v>103178725.28730001</v>
      </c>
      <c r="F82" s="4">
        <f t="shared" si="21"/>
        <v>-58259.97</v>
      </c>
      <c r="G82" s="4">
        <v>866269.37329999998</v>
      </c>
      <c r="H82" s="4">
        <v>102715.35830000001</v>
      </c>
      <c r="I82" s="4">
        <v>3126179.0995999998</v>
      </c>
      <c r="J82" s="4">
        <v>0</v>
      </c>
      <c r="K82" s="4">
        <f t="shared" si="16"/>
        <v>3126179.0995999998</v>
      </c>
      <c r="L82" s="4">
        <v>68189040.951000005</v>
      </c>
      <c r="M82" s="5">
        <f t="shared" si="17"/>
        <v>175404670.0995</v>
      </c>
      <c r="N82" s="8"/>
      <c r="O82" s="141"/>
      <c r="P82" s="9">
        <v>20</v>
      </c>
      <c r="Q82" s="148"/>
      <c r="R82" s="4" t="s">
        <v>528</v>
      </c>
      <c r="S82" s="4">
        <v>98119622.477400005</v>
      </c>
      <c r="T82" s="4">
        <f t="shared" si="14"/>
        <v>-58259.97</v>
      </c>
      <c r="U82" s="4">
        <v>823818.05799999996</v>
      </c>
      <c r="V82" s="4">
        <v>97681.8177</v>
      </c>
      <c r="W82" s="4">
        <v>2972981.4696</v>
      </c>
      <c r="X82" s="4">
        <f t="shared" si="15"/>
        <v>1486490.7348</v>
      </c>
      <c r="Y82" s="4">
        <f t="shared" si="18"/>
        <v>1486490.7348</v>
      </c>
      <c r="Z82" s="4">
        <v>56753370.701899998</v>
      </c>
      <c r="AA82" s="5">
        <f t="shared" si="19"/>
        <v>157222723.81980002</v>
      </c>
    </row>
    <row r="83" spans="1:27" ht="24.9" customHeight="1" x14ac:dyDescent="0.25">
      <c r="A83" s="146"/>
      <c r="B83" s="148"/>
      <c r="C83" s="1">
        <v>4</v>
      </c>
      <c r="D83" s="4" t="s">
        <v>148</v>
      </c>
      <c r="E83" s="4">
        <v>124723776.8733</v>
      </c>
      <c r="F83" s="4">
        <f t="shared" si="21"/>
        <v>-58259.97</v>
      </c>
      <c r="G83" s="4">
        <v>1047055.5352</v>
      </c>
      <c r="H83" s="4">
        <v>124151.5488</v>
      </c>
      <c r="I83" s="4">
        <v>3778597.3179000001</v>
      </c>
      <c r="J83" s="4">
        <v>0</v>
      </c>
      <c r="K83" s="4">
        <f t="shared" si="16"/>
        <v>3778597.3179000001</v>
      </c>
      <c r="L83" s="4">
        <v>84302410.523100004</v>
      </c>
      <c r="M83" s="5">
        <f t="shared" si="17"/>
        <v>213917731.8283</v>
      </c>
      <c r="N83" s="8"/>
      <c r="O83" s="142"/>
      <c r="P83" s="9">
        <v>21</v>
      </c>
      <c r="Q83" s="149"/>
      <c r="R83" s="4" t="s">
        <v>529</v>
      </c>
      <c r="S83" s="4">
        <v>117210102.3494</v>
      </c>
      <c r="T83" s="4">
        <f t="shared" si="14"/>
        <v>-58259.97</v>
      </c>
      <c r="U83" s="4">
        <v>984007.72239999997</v>
      </c>
      <c r="V83" s="4">
        <v>116675.8388</v>
      </c>
      <c r="W83" s="4">
        <v>3551071.3764999998</v>
      </c>
      <c r="X83" s="4">
        <f t="shared" si="15"/>
        <v>1775535.6882499999</v>
      </c>
      <c r="Y83" s="4">
        <f t="shared" si="18"/>
        <v>1775535.6882499999</v>
      </c>
      <c r="Z83" s="4">
        <v>65766147.025200002</v>
      </c>
      <c r="AA83" s="5">
        <f t="shared" si="19"/>
        <v>185794208.65404999</v>
      </c>
    </row>
    <row r="84" spans="1:27" ht="24.9" customHeight="1" x14ac:dyDescent="0.25">
      <c r="A84" s="146"/>
      <c r="B84" s="148"/>
      <c r="C84" s="1">
        <v>5</v>
      </c>
      <c r="D84" s="4" t="s">
        <v>149</v>
      </c>
      <c r="E84" s="4">
        <v>94709637.399100006</v>
      </c>
      <c r="F84" s="4">
        <f t="shared" si="21"/>
        <v>-58259.97</v>
      </c>
      <c r="G84" s="4">
        <v>795204.61450000003</v>
      </c>
      <c r="H84" s="4">
        <v>94289.0622</v>
      </c>
      <c r="I84" s="4">
        <v>2869721.7313999999</v>
      </c>
      <c r="J84" s="4">
        <v>0</v>
      </c>
      <c r="K84" s="4">
        <f t="shared" si="16"/>
        <v>2869721.7313999999</v>
      </c>
      <c r="L84" s="4">
        <v>60678439.693099998</v>
      </c>
      <c r="M84" s="5">
        <f t="shared" si="17"/>
        <v>159089032.53029999</v>
      </c>
      <c r="N84" s="8"/>
      <c r="O84" s="15"/>
      <c r="P84" s="143"/>
      <c r="Q84" s="144"/>
      <c r="R84" s="11"/>
      <c r="S84" s="11">
        <f>SUM(S63:S83)</f>
        <v>2415916232.9937997</v>
      </c>
      <c r="T84" s="11">
        <f t="shared" ref="T84:Z84" si="22">SUM(T63:T83)</f>
        <v>-1223459.3699999996</v>
      </c>
      <c r="U84" s="11">
        <f t="shared" si="22"/>
        <v>20282402.487199996</v>
      </c>
      <c r="V84" s="11">
        <f t="shared" si="22"/>
        <v>2404926.5760999997</v>
      </c>
      <c r="W84" s="11">
        <f t="shared" si="22"/>
        <v>73194810.642999992</v>
      </c>
      <c r="X84" s="11">
        <f t="shared" si="22"/>
        <v>36597405.321499996</v>
      </c>
      <c r="Y84" s="11">
        <f t="shared" si="22"/>
        <v>36597405.321499996</v>
      </c>
      <c r="Z84" s="11">
        <f t="shared" si="22"/>
        <v>1348494135.9788997</v>
      </c>
      <c r="AA84" s="5">
        <f t="shared" si="19"/>
        <v>3822471643.9874992</v>
      </c>
    </row>
    <row r="85" spans="1:27" ht="24.9" customHeight="1" x14ac:dyDescent="0.25">
      <c r="A85" s="146"/>
      <c r="B85" s="148"/>
      <c r="C85" s="1">
        <v>6</v>
      </c>
      <c r="D85" s="4" t="s">
        <v>150</v>
      </c>
      <c r="E85" s="4">
        <v>109040722.0223</v>
      </c>
      <c r="F85" s="4">
        <f t="shared" si="21"/>
        <v>-58259.97</v>
      </c>
      <c r="G85" s="4">
        <v>915457.83250000002</v>
      </c>
      <c r="H85" s="4">
        <v>108547.736</v>
      </c>
      <c r="I85" s="4">
        <v>3303689.6268999996</v>
      </c>
      <c r="J85" s="4">
        <v>0</v>
      </c>
      <c r="K85" s="4">
        <f t="shared" si="16"/>
        <v>3303689.6268999996</v>
      </c>
      <c r="L85" s="4">
        <v>71153513.966100007</v>
      </c>
      <c r="M85" s="5">
        <f t="shared" si="17"/>
        <v>184463671.21380001</v>
      </c>
      <c r="N85" s="8"/>
      <c r="O85" s="140">
        <v>22</v>
      </c>
      <c r="P85" s="9">
        <v>1</v>
      </c>
      <c r="Q85" s="134" t="s">
        <v>60</v>
      </c>
      <c r="R85" s="4" t="s">
        <v>530</v>
      </c>
      <c r="S85" s="4">
        <v>116289614.07610001</v>
      </c>
      <c r="T85" s="4">
        <f>-8969831.34</f>
        <v>-8969831.3399999999</v>
      </c>
      <c r="U85" s="4">
        <v>1051061.5068000001</v>
      </c>
      <c r="V85" s="4">
        <v>124626.54519999999</v>
      </c>
      <c r="W85" s="4">
        <v>3793054.0040999996</v>
      </c>
      <c r="X85" s="4">
        <f t="shared" si="15"/>
        <v>1896527.0020499998</v>
      </c>
      <c r="Y85" s="4">
        <f t="shared" ref="Y85:Y148" si="23">W85-X85</f>
        <v>1896527.0020499998</v>
      </c>
      <c r="Z85" s="4">
        <v>70562306.212500006</v>
      </c>
      <c r="AA85" s="5">
        <f t="shared" si="19"/>
        <v>180954304.00265002</v>
      </c>
    </row>
    <row r="86" spans="1:27" ht="24.9" customHeight="1" x14ac:dyDescent="0.25">
      <c r="A86" s="146"/>
      <c r="B86" s="148"/>
      <c r="C86" s="1">
        <v>7</v>
      </c>
      <c r="D86" s="4" t="s">
        <v>151</v>
      </c>
      <c r="E86" s="4">
        <v>101051884.957</v>
      </c>
      <c r="F86" s="4">
        <f t="shared" si="21"/>
        <v>-58259.97</v>
      </c>
      <c r="G86" s="4">
        <v>848422.89480000001</v>
      </c>
      <c r="H86" s="4">
        <v>100599.2643</v>
      </c>
      <c r="I86" s="4">
        <v>3061775.0124999997</v>
      </c>
      <c r="J86" s="4">
        <v>0</v>
      </c>
      <c r="K86" s="4">
        <f t="shared" si="16"/>
        <v>3061775.0124999997</v>
      </c>
      <c r="L86" s="4">
        <v>66954905.880800001</v>
      </c>
      <c r="M86" s="5">
        <f t="shared" si="17"/>
        <v>171959328.03940001</v>
      </c>
      <c r="N86" s="8"/>
      <c r="O86" s="141"/>
      <c r="P86" s="9">
        <v>2</v>
      </c>
      <c r="Q86" s="135"/>
      <c r="R86" s="4" t="s">
        <v>531</v>
      </c>
      <c r="S86" s="4">
        <v>101787785.1257</v>
      </c>
      <c r="T86" s="4">
        <f t="shared" ref="T86:T105" si="24">-8969831.34</f>
        <v>-8969831.3399999999</v>
      </c>
      <c r="U86" s="4">
        <v>929375.56019999995</v>
      </c>
      <c r="V86" s="4">
        <v>110197.9899</v>
      </c>
      <c r="W86" s="4">
        <v>3353915.7004999998</v>
      </c>
      <c r="X86" s="4">
        <f t="shared" si="15"/>
        <v>1676957.8502499999</v>
      </c>
      <c r="Y86" s="4">
        <f t="shared" si="23"/>
        <v>1676957.8502499999</v>
      </c>
      <c r="Z86" s="4">
        <v>59616928.634900004</v>
      </c>
      <c r="AA86" s="5">
        <f t="shared" si="19"/>
        <v>155151413.82094997</v>
      </c>
    </row>
    <row r="87" spans="1:27" ht="24.9" customHeight="1" x14ac:dyDescent="0.25">
      <c r="A87" s="146"/>
      <c r="B87" s="148"/>
      <c r="C87" s="1">
        <v>8</v>
      </c>
      <c r="D87" s="4" t="s">
        <v>152</v>
      </c>
      <c r="E87" s="4">
        <v>90346772.892900005</v>
      </c>
      <c r="F87" s="4">
        <f t="shared" si="21"/>
        <v>-58259.97</v>
      </c>
      <c r="G87" s="4">
        <v>758595.48759999999</v>
      </c>
      <c r="H87" s="4">
        <v>89948.241999999998</v>
      </c>
      <c r="I87" s="4">
        <v>2737607.2978000003</v>
      </c>
      <c r="J87" s="4">
        <v>0</v>
      </c>
      <c r="K87" s="4">
        <f t="shared" si="16"/>
        <v>2737607.2978000003</v>
      </c>
      <c r="L87" s="4">
        <v>58454913.638300002</v>
      </c>
      <c r="M87" s="5">
        <f t="shared" si="17"/>
        <v>152329577.58860001</v>
      </c>
      <c r="N87" s="8"/>
      <c r="O87" s="141"/>
      <c r="P87" s="9">
        <v>3</v>
      </c>
      <c r="Q87" s="135"/>
      <c r="R87" s="4" t="s">
        <v>532</v>
      </c>
      <c r="S87" s="4">
        <v>130811648.16509999</v>
      </c>
      <c r="T87" s="4">
        <f t="shared" si="24"/>
        <v>-8969831.3399999999</v>
      </c>
      <c r="U87" s="4">
        <v>1172916.9963</v>
      </c>
      <c r="V87" s="4">
        <v>139075.20370000001</v>
      </c>
      <c r="W87" s="4">
        <v>4232804.1512000002</v>
      </c>
      <c r="X87" s="4">
        <f t="shared" si="15"/>
        <v>2116402.0756000001</v>
      </c>
      <c r="Y87" s="4">
        <f t="shared" si="23"/>
        <v>2116402.0756000001</v>
      </c>
      <c r="Z87" s="4">
        <v>79491354.296000004</v>
      </c>
      <c r="AA87" s="5">
        <f t="shared" si="19"/>
        <v>204761565.39669999</v>
      </c>
    </row>
    <row r="88" spans="1:27" ht="24.9" customHeight="1" x14ac:dyDescent="0.25">
      <c r="A88" s="146"/>
      <c r="B88" s="148"/>
      <c r="C88" s="1">
        <v>9</v>
      </c>
      <c r="D88" s="4" t="s">
        <v>153</v>
      </c>
      <c r="E88" s="4">
        <v>100353475.74259999</v>
      </c>
      <c r="F88" s="4">
        <f t="shared" si="21"/>
        <v>-58259.97</v>
      </c>
      <c r="G88" s="4">
        <v>842562.49010000005</v>
      </c>
      <c r="H88" s="4">
        <v>99904.383900000001</v>
      </c>
      <c r="I88" s="4">
        <v>3040626.0776</v>
      </c>
      <c r="J88" s="4">
        <v>0</v>
      </c>
      <c r="K88" s="4">
        <f t="shared" si="16"/>
        <v>3040626.0776</v>
      </c>
      <c r="L88" s="4">
        <v>66930376.658299997</v>
      </c>
      <c r="M88" s="5">
        <f t="shared" si="17"/>
        <v>171208685.38249999</v>
      </c>
      <c r="N88" s="8"/>
      <c r="O88" s="141"/>
      <c r="P88" s="9">
        <v>4</v>
      </c>
      <c r="Q88" s="135"/>
      <c r="R88" s="4" t="s">
        <v>533</v>
      </c>
      <c r="S88" s="4">
        <v>101707712.52959999</v>
      </c>
      <c r="T88" s="4">
        <f t="shared" si="24"/>
        <v>-8969831.3399999999</v>
      </c>
      <c r="U88" s="4">
        <v>928703.66500000004</v>
      </c>
      <c r="V88" s="4">
        <v>110118.32180000001</v>
      </c>
      <c r="W88" s="4">
        <v>3351490.9756999998</v>
      </c>
      <c r="X88" s="4">
        <f t="shared" si="15"/>
        <v>1675745.4878499999</v>
      </c>
      <c r="Y88" s="4">
        <f t="shared" si="23"/>
        <v>1675745.4878499999</v>
      </c>
      <c r="Z88" s="4">
        <v>62038606.956100002</v>
      </c>
      <c r="AA88" s="5">
        <f t="shared" si="19"/>
        <v>157491055.62035</v>
      </c>
    </row>
    <row r="89" spans="1:27" ht="24.9" customHeight="1" x14ac:dyDescent="0.25">
      <c r="A89" s="146"/>
      <c r="B89" s="148"/>
      <c r="C89" s="1">
        <v>10</v>
      </c>
      <c r="D89" s="4" t="s">
        <v>154</v>
      </c>
      <c r="E89" s="4">
        <v>158796725.61430001</v>
      </c>
      <c r="F89" s="4">
        <f t="shared" si="21"/>
        <v>-58259.97</v>
      </c>
      <c r="G89" s="4">
        <v>1332964.2324000001</v>
      </c>
      <c r="H89" s="4">
        <v>158052.33679999999</v>
      </c>
      <c r="I89" s="4">
        <v>4810380.0646000002</v>
      </c>
      <c r="J89" s="4">
        <v>0</v>
      </c>
      <c r="K89" s="4">
        <f t="shared" si="16"/>
        <v>4810380.0646000002</v>
      </c>
      <c r="L89" s="4">
        <v>104279475.2212</v>
      </c>
      <c r="M89" s="5">
        <f t="shared" si="17"/>
        <v>269319337.4993</v>
      </c>
      <c r="N89" s="8"/>
      <c r="O89" s="141"/>
      <c r="P89" s="9">
        <v>5</v>
      </c>
      <c r="Q89" s="135"/>
      <c r="R89" s="4" t="s">
        <v>534</v>
      </c>
      <c r="S89" s="4">
        <v>142360748.49450001</v>
      </c>
      <c r="T89" s="4">
        <f t="shared" si="24"/>
        <v>-8969831.3399999999</v>
      </c>
      <c r="U89" s="4">
        <v>1269826.3731</v>
      </c>
      <c r="V89" s="4">
        <v>150565.9497</v>
      </c>
      <c r="W89" s="4">
        <v>4582529.1646999996</v>
      </c>
      <c r="X89" s="4">
        <f t="shared" si="15"/>
        <v>2291264.5823499998</v>
      </c>
      <c r="Y89" s="4">
        <f t="shared" si="23"/>
        <v>2291264.5823499998</v>
      </c>
      <c r="Z89" s="4">
        <v>78526492.533899993</v>
      </c>
      <c r="AA89" s="5">
        <f t="shared" si="19"/>
        <v>215629066.59355003</v>
      </c>
    </row>
    <row r="90" spans="1:27" ht="24.9" customHeight="1" x14ac:dyDescent="0.25">
      <c r="A90" s="146"/>
      <c r="B90" s="148"/>
      <c r="C90" s="1">
        <v>11</v>
      </c>
      <c r="D90" s="4" t="s">
        <v>155</v>
      </c>
      <c r="E90" s="4">
        <v>110346146.8496</v>
      </c>
      <c r="F90" s="4">
        <f t="shared" si="21"/>
        <v>-58259.97</v>
      </c>
      <c r="G90" s="4">
        <v>926411.7513</v>
      </c>
      <c r="H90" s="4">
        <v>109846.565</v>
      </c>
      <c r="I90" s="4">
        <v>3343219.9539999999</v>
      </c>
      <c r="J90" s="4">
        <v>0</v>
      </c>
      <c r="K90" s="4">
        <f t="shared" si="16"/>
        <v>3343219.9539999999</v>
      </c>
      <c r="L90" s="4">
        <v>73707019.728699997</v>
      </c>
      <c r="M90" s="5">
        <f t="shared" si="17"/>
        <v>188374384.8786</v>
      </c>
      <c r="N90" s="8"/>
      <c r="O90" s="141"/>
      <c r="P90" s="9">
        <v>6</v>
      </c>
      <c r="Q90" s="135"/>
      <c r="R90" s="4" t="s">
        <v>535</v>
      </c>
      <c r="S90" s="4">
        <v>108690802.0079</v>
      </c>
      <c r="T90" s="4">
        <f t="shared" si="24"/>
        <v>-8969831.3399999999</v>
      </c>
      <c r="U90" s="4">
        <v>987299.29839999997</v>
      </c>
      <c r="V90" s="4">
        <v>117066.1278</v>
      </c>
      <c r="W90" s="4">
        <v>3562949.9631999996</v>
      </c>
      <c r="X90" s="4">
        <f t="shared" si="15"/>
        <v>1781474.9815999998</v>
      </c>
      <c r="Y90" s="4">
        <f t="shared" si="23"/>
        <v>1781474.9815999998</v>
      </c>
      <c r="Z90" s="4">
        <v>60412826.534999996</v>
      </c>
      <c r="AA90" s="5">
        <f t="shared" si="19"/>
        <v>163019637.61070001</v>
      </c>
    </row>
    <row r="91" spans="1:27" ht="24.9" customHeight="1" x14ac:dyDescent="0.25">
      <c r="A91" s="146"/>
      <c r="B91" s="148"/>
      <c r="C91" s="1">
        <v>12</v>
      </c>
      <c r="D91" s="4" t="s">
        <v>156</v>
      </c>
      <c r="E91" s="4">
        <v>134922212.0977</v>
      </c>
      <c r="F91" s="4">
        <f t="shared" si="21"/>
        <v>-58259.97</v>
      </c>
      <c r="G91" s="4">
        <v>1132631.3787</v>
      </c>
      <c r="H91" s="4">
        <v>134298.45439999999</v>
      </c>
      <c r="I91" s="4">
        <v>4087422.057</v>
      </c>
      <c r="J91" s="4">
        <v>0</v>
      </c>
      <c r="K91" s="4">
        <f t="shared" si="16"/>
        <v>4087422.057</v>
      </c>
      <c r="L91" s="4">
        <v>86653378.906900004</v>
      </c>
      <c r="M91" s="5">
        <f t="shared" si="17"/>
        <v>226871682.92470002</v>
      </c>
      <c r="N91" s="8"/>
      <c r="O91" s="141"/>
      <c r="P91" s="9">
        <v>7</v>
      </c>
      <c r="Q91" s="135"/>
      <c r="R91" s="4" t="s">
        <v>536</v>
      </c>
      <c r="S91" s="4">
        <v>89758125.627000004</v>
      </c>
      <c r="T91" s="4">
        <f t="shared" si="24"/>
        <v>-8969831.3399999999</v>
      </c>
      <c r="U91" s="4">
        <v>828433.77500000002</v>
      </c>
      <c r="V91" s="4">
        <v>98229.112800000003</v>
      </c>
      <c r="W91" s="4">
        <v>2989638.5955999997</v>
      </c>
      <c r="X91" s="4">
        <f t="shared" si="15"/>
        <v>1494819.2977999998</v>
      </c>
      <c r="Y91" s="4">
        <f t="shared" si="23"/>
        <v>1494819.2977999998</v>
      </c>
      <c r="Z91" s="4">
        <v>53792129.0242</v>
      </c>
      <c r="AA91" s="5">
        <f t="shared" si="19"/>
        <v>137001905.49680001</v>
      </c>
    </row>
    <row r="92" spans="1:27" ht="24.9" customHeight="1" x14ac:dyDescent="0.25">
      <c r="A92" s="146"/>
      <c r="B92" s="148"/>
      <c r="C92" s="1">
        <v>13</v>
      </c>
      <c r="D92" s="4" t="s">
        <v>157</v>
      </c>
      <c r="E92" s="4">
        <v>99117934.1338</v>
      </c>
      <c r="F92" s="4">
        <f t="shared" si="21"/>
        <v>-58259.97</v>
      </c>
      <c r="G92" s="4">
        <v>832194.96680000005</v>
      </c>
      <c r="H92" s="4">
        <v>98675.085099999997</v>
      </c>
      <c r="I92" s="4">
        <v>3003211.9246999999</v>
      </c>
      <c r="J92" s="4">
        <v>0</v>
      </c>
      <c r="K92" s="4">
        <f t="shared" si="16"/>
        <v>3003211.9246999999</v>
      </c>
      <c r="L92" s="4">
        <v>65592095.168700002</v>
      </c>
      <c r="M92" s="5">
        <f t="shared" si="17"/>
        <v>168585851.3091</v>
      </c>
      <c r="N92" s="8"/>
      <c r="O92" s="141"/>
      <c r="P92" s="9">
        <v>8</v>
      </c>
      <c r="Q92" s="135"/>
      <c r="R92" s="4" t="s">
        <v>537</v>
      </c>
      <c r="S92" s="4">
        <v>106719751.1584</v>
      </c>
      <c r="T92" s="4">
        <f t="shared" si="24"/>
        <v>-8969831.3399999999</v>
      </c>
      <c r="U92" s="4">
        <v>970760.06129999994</v>
      </c>
      <c r="V92" s="4">
        <v>115105.0361</v>
      </c>
      <c r="W92" s="4">
        <v>3503263.4279</v>
      </c>
      <c r="X92" s="4">
        <f t="shared" si="15"/>
        <v>1751631.71395</v>
      </c>
      <c r="Y92" s="4">
        <f t="shared" si="23"/>
        <v>1751631.71395</v>
      </c>
      <c r="Z92" s="4">
        <v>63138584.994000003</v>
      </c>
      <c r="AA92" s="5">
        <f t="shared" si="19"/>
        <v>163726001.62375</v>
      </c>
    </row>
    <row r="93" spans="1:27" ht="24.9" customHeight="1" x14ac:dyDescent="0.25">
      <c r="A93" s="146"/>
      <c r="B93" s="148"/>
      <c r="C93" s="1">
        <v>14</v>
      </c>
      <c r="D93" s="4" t="s">
        <v>158</v>
      </c>
      <c r="E93" s="4">
        <v>98275526.623899996</v>
      </c>
      <c r="F93" s="4">
        <f t="shared" si="21"/>
        <v>-58259.97</v>
      </c>
      <c r="G93" s="4">
        <v>825126.26150000002</v>
      </c>
      <c r="H93" s="4">
        <v>97836.934099999999</v>
      </c>
      <c r="I93" s="4">
        <v>2977702.4936000002</v>
      </c>
      <c r="J93" s="4">
        <v>0</v>
      </c>
      <c r="K93" s="4">
        <f t="shared" si="16"/>
        <v>2977702.4936000002</v>
      </c>
      <c r="L93" s="4">
        <v>66839659.645599999</v>
      </c>
      <c r="M93" s="5">
        <f t="shared" si="17"/>
        <v>168957591.9887</v>
      </c>
      <c r="N93" s="8"/>
      <c r="O93" s="141"/>
      <c r="P93" s="9">
        <v>9</v>
      </c>
      <c r="Q93" s="135"/>
      <c r="R93" s="4" t="s">
        <v>538</v>
      </c>
      <c r="S93" s="4">
        <v>104487391.43089999</v>
      </c>
      <c r="T93" s="4">
        <f t="shared" si="24"/>
        <v>-8969831.3399999999</v>
      </c>
      <c r="U93" s="4">
        <v>952028.16150000005</v>
      </c>
      <c r="V93" s="4">
        <v>112883.9558</v>
      </c>
      <c r="W93" s="4">
        <v>3435664.0466</v>
      </c>
      <c r="X93" s="4">
        <f t="shared" si="15"/>
        <v>1717832.0233</v>
      </c>
      <c r="Y93" s="4">
        <f t="shared" si="23"/>
        <v>1717832.0233</v>
      </c>
      <c r="Z93" s="4">
        <v>59289141.483199999</v>
      </c>
      <c r="AA93" s="5">
        <f t="shared" si="19"/>
        <v>157589445.71469998</v>
      </c>
    </row>
    <row r="94" spans="1:27" ht="24.9" customHeight="1" x14ac:dyDescent="0.25">
      <c r="A94" s="146"/>
      <c r="B94" s="148"/>
      <c r="C94" s="1">
        <v>15</v>
      </c>
      <c r="D94" s="4" t="s">
        <v>159</v>
      </c>
      <c r="E94" s="4">
        <v>117963816.2027</v>
      </c>
      <c r="F94" s="4">
        <f t="shared" si="21"/>
        <v>-58259.97</v>
      </c>
      <c r="G94" s="4">
        <v>990332.1925</v>
      </c>
      <c r="H94" s="4">
        <v>117425.7444</v>
      </c>
      <c r="I94" s="4">
        <v>3573895.0232999995</v>
      </c>
      <c r="J94" s="4">
        <v>0</v>
      </c>
      <c r="K94" s="4">
        <f t="shared" si="16"/>
        <v>3573895.0232999995</v>
      </c>
      <c r="L94" s="4">
        <v>77266497.6822</v>
      </c>
      <c r="M94" s="5">
        <f t="shared" si="17"/>
        <v>199853706.87510002</v>
      </c>
      <c r="N94" s="8"/>
      <c r="O94" s="141"/>
      <c r="P94" s="9">
        <v>10</v>
      </c>
      <c r="Q94" s="135"/>
      <c r="R94" s="4" t="s">
        <v>539</v>
      </c>
      <c r="S94" s="4">
        <v>110980194.0046</v>
      </c>
      <c r="T94" s="4">
        <f t="shared" si="24"/>
        <v>-8969831.3399999999</v>
      </c>
      <c r="U94" s="4">
        <v>1006509.7603</v>
      </c>
      <c r="V94" s="4">
        <v>119343.95209999999</v>
      </c>
      <c r="W94" s="4">
        <v>3632276.3717</v>
      </c>
      <c r="X94" s="4">
        <f t="shared" si="15"/>
        <v>1816138.18585</v>
      </c>
      <c r="Y94" s="4">
        <f t="shared" si="23"/>
        <v>1816138.18585</v>
      </c>
      <c r="Z94" s="4">
        <v>62785857.515500002</v>
      </c>
      <c r="AA94" s="5">
        <f t="shared" si="19"/>
        <v>167738212.07835001</v>
      </c>
    </row>
    <row r="95" spans="1:27" ht="24.9" customHeight="1" x14ac:dyDescent="0.25">
      <c r="A95" s="146"/>
      <c r="B95" s="148"/>
      <c r="C95" s="1">
        <v>16</v>
      </c>
      <c r="D95" s="4" t="s">
        <v>160</v>
      </c>
      <c r="E95" s="4">
        <v>112715173.5257</v>
      </c>
      <c r="F95" s="4">
        <f t="shared" si="21"/>
        <v>-58259.97</v>
      </c>
      <c r="G95" s="4">
        <v>946290.4338</v>
      </c>
      <c r="H95" s="4">
        <v>112203.6216</v>
      </c>
      <c r="I95" s="4">
        <v>3414957.8265</v>
      </c>
      <c r="J95" s="4">
        <v>0</v>
      </c>
      <c r="K95" s="4">
        <f t="shared" si="16"/>
        <v>3414957.8265</v>
      </c>
      <c r="L95" s="4">
        <v>75652365.215800002</v>
      </c>
      <c r="M95" s="5">
        <f t="shared" si="17"/>
        <v>192782730.6534</v>
      </c>
      <c r="N95" s="8"/>
      <c r="O95" s="141"/>
      <c r="P95" s="9">
        <v>11</v>
      </c>
      <c r="Q95" s="135"/>
      <c r="R95" s="4" t="s">
        <v>60</v>
      </c>
      <c r="S95" s="4">
        <v>96620811.267800003</v>
      </c>
      <c r="T95" s="4">
        <f t="shared" si="24"/>
        <v>-8969831.3399999999</v>
      </c>
      <c r="U95" s="4">
        <v>886019.09069999994</v>
      </c>
      <c r="V95" s="4">
        <v>105057.12330000001</v>
      </c>
      <c r="W95" s="4">
        <v>3197451.5646000002</v>
      </c>
      <c r="X95" s="4">
        <f t="shared" si="15"/>
        <v>1598725.7823000001</v>
      </c>
      <c r="Y95" s="4">
        <f t="shared" si="23"/>
        <v>1598725.7823000001</v>
      </c>
      <c r="Z95" s="4">
        <v>58737028.425499998</v>
      </c>
      <c r="AA95" s="5">
        <f t="shared" si="19"/>
        <v>148977810.34960002</v>
      </c>
    </row>
    <row r="96" spans="1:27" ht="24.9" customHeight="1" x14ac:dyDescent="0.25">
      <c r="A96" s="146"/>
      <c r="B96" s="148"/>
      <c r="C96" s="1">
        <v>17</v>
      </c>
      <c r="D96" s="4" t="s">
        <v>161</v>
      </c>
      <c r="E96" s="4">
        <v>94414727.535799995</v>
      </c>
      <c r="F96" s="4">
        <f t="shared" si="21"/>
        <v>-58259.97</v>
      </c>
      <c r="G96" s="4">
        <v>792730.00349999999</v>
      </c>
      <c r="H96" s="4">
        <v>93995.642500000002</v>
      </c>
      <c r="I96" s="4">
        <v>2860791.3946000002</v>
      </c>
      <c r="J96" s="4">
        <v>0</v>
      </c>
      <c r="K96" s="4">
        <f t="shared" si="16"/>
        <v>2860791.3946000002</v>
      </c>
      <c r="L96" s="4">
        <v>62368626.452600002</v>
      </c>
      <c r="M96" s="5">
        <f t="shared" si="17"/>
        <v>160472611.05900002</v>
      </c>
      <c r="N96" s="8"/>
      <c r="O96" s="141"/>
      <c r="P96" s="9">
        <v>12</v>
      </c>
      <c r="Q96" s="135"/>
      <c r="R96" s="4" t="s">
        <v>540</v>
      </c>
      <c r="S96" s="4">
        <v>125838510.78640001</v>
      </c>
      <c r="T96" s="4">
        <f t="shared" si="24"/>
        <v>-8969831.3399999999</v>
      </c>
      <c r="U96" s="4">
        <v>1131187.0233</v>
      </c>
      <c r="V96" s="4">
        <v>134127.19409999999</v>
      </c>
      <c r="W96" s="4">
        <v>4082209.6902999999</v>
      </c>
      <c r="X96" s="4">
        <f t="shared" si="15"/>
        <v>2041104.84515</v>
      </c>
      <c r="Y96" s="4">
        <f t="shared" si="23"/>
        <v>2041104.84515</v>
      </c>
      <c r="Z96" s="4">
        <v>69612244.204699993</v>
      </c>
      <c r="AA96" s="5">
        <f t="shared" si="19"/>
        <v>189787342.71365002</v>
      </c>
    </row>
    <row r="97" spans="1:27" ht="24.9" customHeight="1" x14ac:dyDescent="0.25">
      <c r="A97" s="146"/>
      <c r="B97" s="148"/>
      <c r="C97" s="1">
        <v>18</v>
      </c>
      <c r="D97" s="4" t="s">
        <v>162</v>
      </c>
      <c r="E97" s="4">
        <v>97832961.408700004</v>
      </c>
      <c r="F97" s="4">
        <f t="shared" si="21"/>
        <v>-58259.97</v>
      </c>
      <c r="G97" s="4">
        <v>821412.66319999995</v>
      </c>
      <c r="H97" s="4">
        <v>97396.604999999996</v>
      </c>
      <c r="I97" s="4">
        <v>2964300.9195000003</v>
      </c>
      <c r="J97" s="4">
        <v>0</v>
      </c>
      <c r="K97" s="4">
        <f t="shared" si="16"/>
        <v>2964300.9195000003</v>
      </c>
      <c r="L97" s="4">
        <v>63974673.868000001</v>
      </c>
      <c r="M97" s="5">
        <f t="shared" si="17"/>
        <v>165632485.49440002</v>
      </c>
      <c r="N97" s="8"/>
      <c r="O97" s="141"/>
      <c r="P97" s="9">
        <v>13</v>
      </c>
      <c r="Q97" s="135"/>
      <c r="R97" s="4" t="s">
        <v>541</v>
      </c>
      <c r="S97" s="4">
        <v>80011720.0308</v>
      </c>
      <c r="T97" s="4">
        <f t="shared" si="24"/>
        <v>-8969831.3399999999</v>
      </c>
      <c r="U97" s="4">
        <v>746650.94640000002</v>
      </c>
      <c r="V97" s="4">
        <v>88531.952999999994</v>
      </c>
      <c r="W97" s="4">
        <v>2694502.0281000002</v>
      </c>
      <c r="X97" s="4">
        <f t="shared" si="15"/>
        <v>1347251.0140500001</v>
      </c>
      <c r="Y97" s="4">
        <f t="shared" si="23"/>
        <v>1347251.0140500001</v>
      </c>
      <c r="Z97" s="4">
        <v>48889299.294799998</v>
      </c>
      <c r="AA97" s="5">
        <f t="shared" si="19"/>
        <v>122113621.89904998</v>
      </c>
    </row>
    <row r="98" spans="1:27" ht="24.9" customHeight="1" x14ac:dyDescent="0.25">
      <c r="A98" s="146"/>
      <c r="B98" s="148"/>
      <c r="C98" s="1">
        <v>19</v>
      </c>
      <c r="D98" s="4" t="s">
        <v>163</v>
      </c>
      <c r="E98" s="4">
        <v>105655947.3348</v>
      </c>
      <c r="F98" s="4">
        <f t="shared" si="21"/>
        <v>-58259.97</v>
      </c>
      <c r="G98" s="4">
        <v>887055.9314</v>
      </c>
      <c r="H98" s="4">
        <v>105180.06359999999</v>
      </c>
      <c r="I98" s="4">
        <v>3201193.2988999998</v>
      </c>
      <c r="J98" s="4">
        <v>0</v>
      </c>
      <c r="K98" s="4">
        <f t="shared" si="16"/>
        <v>3201193.2988999998</v>
      </c>
      <c r="L98" s="4">
        <v>68872707.380600005</v>
      </c>
      <c r="M98" s="5">
        <f t="shared" si="17"/>
        <v>178663824.03930002</v>
      </c>
      <c r="N98" s="8"/>
      <c r="O98" s="141"/>
      <c r="P98" s="9">
        <v>14</v>
      </c>
      <c r="Q98" s="135"/>
      <c r="R98" s="4" t="s">
        <v>542</v>
      </c>
      <c r="S98" s="4">
        <v>120395983.70630001</v>
      </c>
      <c r="T98" s="4">
        <f t="shared" si="24"/>
        <v>-8969831.3399999999</v>
      </c>
      <c r="U98" s="4">
        <v>1085518.3658</v>
      </c>
      <c r="V98" s="4">
        <v>128712.1666</v>
      </c>
      <c r="W98" s="4">
        <v>3917401.3674000003</v>
      </c>
      <c r="X98" s="4">
        <f t="shared" si="15"/>
        <v>1958700.6837000002</v>
      </c>
      <c r="Y98" s="4">
        <f t="shared" si="23"/>
        <v>1958700.6837000002</v>
      </c>
      <c r="Z98" s="4">
        <v>69188532.719400004</v>
      </c>
      <c r="AA98" s="5">
        <f t="shared" si="19"/>
        <v>183787616.30180001</v>
      </c>
    </row>
    <row r="99" spans="1:27" ht="24.9" customHeight="1" x14ac:dyDescent="0.25">
      <c r="A99" s="146"/>
      <c r="B99" s="148"/>
      <c r="C99" s="1">
        <v>20</v>
      </c>
      <c r="D99" s="4" t="s">
        <v>164</v>
      </c>
      <c r="E99" s="4">
        <v>106921844.86210001</v>
      </c>
      <c r="F99" s="4">
        <f t="shared" si="21"/>
        <v>-58259.97</v>
      </c>
      <c r="G99" s="4">
        <v>897678.17359999998</v>
      </c>
      <c r="H99" s="4">
        <v>106439.565</v>
      </c>
      <c r="I99" s="4">
        <v>3239526.6771</v>
      </c>
      <c r="J99" s="4">
        <v>0</v>
      </c>
      <c r="K99" s="4">
        <f t="shared" si="16"/>
        <v>3239526.6771</v>
      </c>
      <c r="L99" s="4">
        <v>70899862.620900005</v>
      </c>
      <c r="M99" s="5">
        <f t="shared" si="17"/>
        <v>182007091.92870003</v>
      </c>
      <c r="N99" s="8"/>
      <c r="O99" s="141"/>
      <c r="P99" s="9">
        <v>15</v>
      </c>
      <c r="Q99" s="135"/>
      <c r="R99" s="4" t="s">
        <v>543</v>
      </c>
      <c r="S99" s="4">
        <v>77415533.219099998</v>
      </c>
      <c r="T99" s="4">
        <f t="shared" si="24"/>
        <v>-8969831.3399999999</v>
      </c>
      <c r="U99" s="4">
        <v>724866.1459</v>
      </c>
      <c r="V99" s="4">
        <v>85948.884000000005</v>
      </c>
      <c r="W99" s="4">
        <v>2615885.3876999998</v>
      </c>
      <c r="X99" s="4">
        <f t="shared" si="15"/>
        <v>1307942.6938499999</v>
      </c>
      <c r="Y99" s="4">
        <f t="shared" si="23"/>
        <v>1307942.6938499999</v>
      </c>
      <c r="Z99" s="4">
        <v>48284290.818800002</v>
      </c>
      <c r="AA99" s="5">
        <f t="shared" si="19"/>
        <v>118848750.42165001</v>
      </c>
    </row>
    <row r="100" spans="1:27" ht="24.9" customHeight="1" x14ac:dyDescent="0.25">
      <c r="A100" s="146"/>
      <c r="B100" s="149"/>
      <c r="C100" s="1">
        <v>21</v>
      </c>
      <c r="D100" s="4" t="s">
        <v>165</v>
      </c>
      <c r="E100" s="4">
        <v>102658394.5686</v>
      </c>
      <c r="F100" s="4">
        <f>-58259.97</f>
        <v>-58259.97</v>
      </c>
      <c r="G100" s="4">
        <v>861903.23880000005</v>
      </c>
      <c r="H100" s="4">
        <v>102197.6566</v>
      </c>
      <c r="I100" s="4">
        <v>3110422.6631000005</v>
      </c>
      <c r="J100" s="4">
        <v>0</v>
      </c>
      <c r="K100" s="4">
        <f t="shared" si="16"/>
        <v>3110422.6631000005</v>
      </c>
      <c r="L100" s="4">
        <v>68273043.260299996</v>
      </c>
      <c r="M100" s="5">
        <f t="shared" si="17"/>
        <v>174947701.4174</v>
      </c>
      <c r="N100" s="8"/>
      <c r="O100" s="141"/>
      <c r="P100" s="9">
        <v>16</v>
      </c>
      <c r="Q100" s="135"/>
      <c r="R100" s="4" t="s">
        <v>544</v>
      </c>
      <c r="S100" s="4">
        <v>116269259.845</v>
      </c>
      <c r="T100" s="4">
        <f t="shared" si="24"/>
        <v>-8969831.3399999999</v>
      </c>
      <c r="U100" s="4">
        <v>1050890.7128999999</v>
      </c>
      <c r="V100" s="4">
        <v>124606.2939</v>
      </c>
      <c r="W100" s="4">
        <v>3792437.6458000001</v>
      </c>
      <c r="X100" s="4">
        <f t="shared" si="15"/>
        <v>1896218.8229</v>
      </c>
      <c r="Y100" s="4">
        <f t="shared" si="23"/>
        <v>1896218.8229</v>
      </c>
      <c r="Z100" s="4">
        <v>70261514.908999994</v>
      </c>
      <c r="AA100" s="5">
        <f t="shared" si="19"/>
        <v>180632659.24369997</v>
      </c>
    </row>
    <row r="101" spans="1:27" ht="24.9" customHeight="1" x14ac:dyDescent="0.25">
      <c r="A101" s="1"/>
      <c r="B101" s="145" t="s">
        <v>829</v>
      </c>
      <c r="C101" s="143"/>
      <c r="D101" s="11"/>
      <c r="E101" s="11">
        <f>SUM(E80:E100)</f>
        <v>2315859818.6810002</v>
      </c>
      <c r="F101" s="11">
        <f t="shared" ref="F101:L101" si="25">SUM(F80:F100)</f>
        <v>-1223459.3699999996</v>
      </c>
      <c r="G101" s="11">
        <f t="shared" si="25"/>
        <v>19442821.525700003</v>
      </c>
      <c r="H101" s="11">
        <f t="shared" si="25"/>
        <v>2305375.7185999998</v>
      </c>
      <c r="I101" s="11">
        <f t="shared" si="25"/>
        <v>70164944.2588</v>
      </c>
      <c r="J101" s="11">
        <f t="shared" si="25"/>
        <v>0</v>
      </c>
      <c r="K101" s="11">
        <f t="shared" si="25"/>
        <v>70164944.2588</v>
      </c>
      <c r="L101" s="11">
        <f t="shared" si="25"/>
        <v>1523275574.0217998</v>
      </c>
      <c r="M101" s="5">
        <f t="shared" si="17"/>
        <v>3929825074.8359003</v>
      </c>
      <c r="N101" s="8"/>
      <c r="O101" s="141"/>
      <c r="P101" s="9">
        <v>17</v>
      </c>
      <c r="Q101" s="135"/>
      <c r="R101" s="4" t="s">
        <v>545</v>
      </c>
      <c r="S101" s="4">
        <v>147661942.73750001</v>
      </c>
      <c r="T101" s="4">
        <f t="shared" si="24"/>
        <v>-8969831.3399999999</v>
      </c>
      <c r="U101" s="4">
        <v>1314309.0959999999</v>
      </c>
      <c r="V101" s="4">
        <v>155840.3585</v>
      </c>
      <c r="W101" s="4">
        <v>4743057.7059999993</v>
      </c>
      <c r="X101" s="4">
        <f t="shared" si="15"/>
        <v>2371528.8529999997</v>
      </c>
      <c r="Y101" s="4">
        <f t="shared" si="23"/>
        <v>2371528.8529999997</v>
      </c>
      <c r="Z101" s="4">
        <v>86741452.470500007</v>
      </c>
      <c r="AA101" s="5">
        <f t="shared" si="19"/>
        <v>229275242.17550004</v>
      </c>
    </row>
    <row r="102" spans="1:27" ht="24.9" customHeight="1" x14ac:dyDescent="0.25">
      <c r="A102" s="146">
        <v>5</v>
      </c>
      <c r="B102" s="147" t="s">
        <v>911</v>
      </c>
      <c r="C102" s="1">
        <v>1</v>
      </c>
      <c r="D102" s="4" t="s">
        <v>166</v>
      </c>
      <c r="E102" s="4">
        <v>173133124.28189999</v>
      </c>
      <c r="F102" s="4">
        <f t="shared" ref="F102:F120" si="26">-58259.97</f>
        <v>-58259.97</v>
      </c>
      <c r="G102" s="4">
        <v>1453262.041</v>
      </c>
      <c r="H102" s="4">
        <v>172316.2977</v>
      </c>
      <c r="I102" s="4">
        <v>5244508.8777000001</v>
      </c>
      <c r="J102" s="4">
        <v>0</v>
      </c>
      <c r="K102" s="4">
        <f t="shared" si="16"/>
        <v>5244508.8777000001</v>
      </c>
      <c r="L102" s="4">
        <v>91205347.292300001</v>
      </c>
      <c r="M102" s="5">
        <f t="shared" si="17"/>
        <v>271150298.82059997</v>
      </c>
      <c r="N102" s="8"/>
      <c r="O102" s="141"/>
      <c r="P102" s="9">
        <v>18</v>
      </c>
      <c r="Q102" s="135"/>
      <c r="R102" s="4" t="s">
        <v>546</v>
      </c>
      <c r="S102" s="4">
        <v>109346131.2428</v>
      </c>
      <c r="T102" s="4">
        <f t="shared" si="24"/>
        <v>-8969831.3399999999</v>
      </c>
      <c r="U102" s="4">
        <v>992798.21569999994</v>
      </c>
      <c r="V102" s="4">
        <v>117718.1458</v>
      </c>
      <c r="W102" s="4">
        <v>3582794.3684</v>
      </c>
      <c r="X102" s="4">
        <f t="shared" si="15"/>
        <v>1791397.1842</v>
      </c>
      <c r="Y102" s="4">
        <f t="shared" si="23"/>
        <v>1791397.1842</v>
      </c>
      <c r="Z102" s="4">
        <v>64801090.731399998</v>
      </c>
      <c r="AA102" s="5">
        <f t="shared" si="19"/>
        <v>168079304.17989999</v>
      </c>
    </row>
    <row r="103" spans="1:27" ht="24.9" customHeight="1" x14ac:dyDescent="0.25">
      <c r="A103" s="146"/>
      <c r="B103" s="148"/>
      <c r="C103" s="1">
        <v>2</v>
      </c>
      <c r="D103" s="4" t="s">
        <v>43</v>
      </c>
      <c r="E103" s="4">
        <v>209088577.26899999</v>
      </c>
      <c r="F103" s="4">
        <f t="shared" si="26"/>
        <v>-58259.97</v>
      </c>
      <c r="G103" s="4">
        <v>1754966.9741</v>
      </c>
      <c r="H103" s="4">
        <v>208090.07810000001</v>
      </c>
      <c r="I103" s="4">
        <v>6333296.8287000004</v>
      </c>
      <c r="J103" s="4">
        <v>0</v>
      </c>
      <c r="K103" s="4">
        <f t="shared" si="16"/>
        <v>6333296.8287000004</v>
      </c>
      <c r="L103" s="4">
        <v>113731943.7449</v>
      </c>
      <c r="M103" s="5">
        <f t="shared" si="17"/>
        <v>331058614.92479998</v>
      </c>
      <c r="N103" s="8"/>
      <c r="O103" s="141"/>
      <c r="P103" s="9">
        <v>19</v>
      </c>
      <c r="Q103" s="135"/>
      <c r="R103" s="4" t="s">
        <v>547</v>
      </c>
      <c r="S103" s="4">
        <v>103057157.93979999</v>
      </c>
      <c r="T103" s="4">
        <f t="shared" si="24"/>
        <v>-8969831.3399999999</v>
      </c>
      <c r="U103" s="4">
        <v>940026.96380000003</v>
      </c>
      <c r="V103" s="4">
        <v>111460.9489</v>
      </c>
      <c r="W103" s="4">
        <v>3392354.3158</v>
      </c>
      <c r="X103" s="4">
        <f t="shared" si="15"/>
        <v>1696177.1579</v>
      </c>
      <c r="Y103" s="4">
        <f t="shared" si="23"/>
        <v>1696177.1579</v>
      </c>
      <c r="Z103" s="4">
        <v>57709541.777000003</v>
      </c>
      <c r="AA103" s="5">
        <f t="shared" si="19"/>
        <v>154544533.44739997</v>
      </c>
    </row>
    <row r="104" spans="1:27" ht="24.9" customHeight="1" x14ac:dyDescent="0.25">
      <c r="A104" s="146"/>
      <c r="B104" s="148"/>
      <c r="C104" s="1">
        <v>3</v>
      </c>
      <c r="D104" s="4" t="s">
        <v>167</v>
      </c>
      <c r="E104" s="4">
        <v>91411370.286200002</v>
      </c>
      <c r="F104" s="4">
        <f t="shared" si="26"/>
        <v>-58259.97</v>
      </c>
      <c r="G104" s="4">
        <v>767528.60499999998</v>
      </c>
      <c r="H104" s="4">
        <v>91007.460399999996</v>
      </c>
      <c r="I104" s="4">
        <v>2769844.9896999998</v>
      </c>
      <c r="J104" s="4">
        <v>0</v>
      </c>
      <c r="K104" s="4">
        <f t="shared" si="16"/>
        <v>2769844.9896999998</v>
      </c>
      <c r="L104" s="4">
        <v>57603190.237800002</v>
      </c>
      <c r="M104" s="5">
        <f t="shared" si="17"/>
        <v>152584681.60910001</v>
      </c>
      <c r="N104" s="8"/>
      <c r="O104" s="141"/>
      <c r="P104" s="9">
        <v>20</v>
      </c>
      <c r="Q104" s="135"/>
      <c r="R104" s="4" t="s">
        <v>548</v>
      </c>
      <c r="S104" s="4">
        <v>111150185.6567</v>
      </c>
      <c r="T104" s="4">
        <f t="shared" si="24"/>
        <v>-8969831.3399999999</v>
      </c>
      <c r="U104" s="4">
        <v>1007936.1731</v>
      </c>
      <c r="V104" s="4">
        <v>119513.0849</v>
      </c>
      <c r="W104" s="4">
        <v>3637423.9876000001</v>
      </c>
      <c r="X104" s="4">
        <f t="shared" si="15"/>
        <v>1818711.9938000001</v>
      </c>
      <c r="Y104" s="4">
        <f t="shared" si="23"/>
        <v>1818711.9938000001</v>
      </c>
      <c r="Z104" s="4">
        <v>63276030.860600002</v>
      </c>
      <c r="AA104" s="5">
        <f t="shared" si="19"/>
        <v>168402546.42910001</v>
      </c>
    </row>
    <row r="105" spans="1:27" ht="24.9" customHeight="1" x14ac:dyDescent="0.25">
      <c r="A105" s="146"/>
      <c r="B105" s="148"/>
      <c r="C105" s="1">
        <v>4</v>
      </c>
      <c r="D105" s="4" t="s">
        <v>168</v>
      </c>
      <c r="E105" s="4">
        <v>108043898.09900001</v>
      </c>
      <c r="F105" s="4">
        <f t="shared" si="26"/>
        <v>-58259.97</v>
      </c>
      <c r="G105" s="4">
        <v>907093.40740000003</v>
      </c>
      <c r="H105" s="4">
        <v>107555.94869999999</v>
      </c>
      <c r="I105" s="4">
        <v>3273504.2227999996</v>
      </c>
      <c r="J105" s="4">
        <v>0</v>
      </c>
      <c r="K105" s="4">
        <f t="shared" si="16"/>
        <v>3273504.2227999996</v>
      </c>
      <c r="L105" s="4">
        <v>66744368.133500002</v>
      </c>
      <c r="M105" s="5">
        <f t="shared" si="17"/>
        <v>179018159.8414</v>
      </c>
      <c r="N105" s="8"/>
      <c r="O105" s="142"/>
      <c r="P105" s="9">
        <v>21</v>
      </c>
      <c r="Q105" s="136"/>
      <c r="R105" s="4" t="s">
        <v>549</v>
      </c>
      <c r="S105" s="4">
        <v>108563456.75839999</v>
      </c>
      <c r="T105" s="4">
        <f t="shared" si="24"/>
        <v>-8969831.3399999999</v>
      </c>
      <c r="U105" s="4">
        <v>986230.73479999998</v>
      </c>
      <c r="V105" s="4">
        <v>116939.42600000001</v>
      </c>
      <c r="W105" s="4">
        <v>3559093.7478</v>
      </c>
      <c r="X105" s="4">
        <f t="shared" si="15"/>
        <v>1779546.8739</v>
      </c>
      <c r="Y105" s="4">
        <f t="shared" si="23"/>
        <v>1779546.8739</v>
      </c>
      <c r="Z105" s="4">
        <v>62060121.413800001</v>
      </c>
      <c r="AA105" s="5">
        <f t="shared" si="19"/>
        <v>164536463.8669</v>
      </c>
    </row>
    <row r="106" spans="1:27" ht="24.9" customHeight="1" x14ac:dyDescent="0.25">
      <c r="A106" s="146"/>
      <c r="B106" s="148"/>
      <c r="C106" s="1">
        <v>5</v>
      </c>
      <c r="D106" s="4" t="s">
        <v>169</v>
      </c>
      <c r="E106" s="4">
        <v>137073779.50350001</v>
      </c>
      <c r="F106" s="4">
        <f t="shared" si="26"/>
        <v>-58259.97</v>
      </c>
      <c r="G106" s="4">
        <v>1150685.344</v>
      </c>
      <c r="H106" s="4">
        <v>136439.15049999999</v>
      </c>
      <c r="I106" s="4">
        <v>4152574.9190000002</v>
      </c>
      <c r="J106" s="4">
        <v>0</v>
      </c>
      <c r="K106" s="4">
        <f t="shared" si="16"/>
        <v>4152574.9190000002</v>
      </c>
      <c r="L106" s="4">
        <v>80540342.838599995</v>
      </c>
      <c r="M106" s="5">
        <f t="shared" si="17"/>
        <v>222995561.78560001</v>
      </c>
      <c r="N106" s="8"/>
      <c r="O106" s="15"/>
      <c r="P106" s="143"/>
      <c r="Q106" s="144"/>
      <c r="R106" s="11"/>
      <c r="S106" s="11">
        <f>SUM(S85:S105)</f>
        <v>2309924465.8104</v>
      </c>
      <c r="T106" s="11">
        <f t="shared" ref="T106:Z106" si="27">SUM(T85:T105)</f>
        <v>-188366458.14000005</v>
      </c>
      <c r="U106" s="11">
        <f t="shared" si="27"/>
        <v>20963348.6263</v>
      </c>
      <c r="V106" s="11">
        <f t="shared" si="27"/>
        <v>2485667.7739000004</v>
      </c>
      <c r="W106" s="11">
        <f t="shared" si="27"/>
        <v>75652198.210700005</v>
      </c>
      <c r="X106" s="11">
        <f t="shared" si="27"/>
        <v>37826099.105350003</v>
      </c>
      <c r="Y106" s="11">
        <f t="shared" si="27"/>
        <v>37826099.105350003</v>
      </c>
      <c r="Z106" s="11">
        <f t="shared" si="27"/>
        <v>1349215375.8108001</v>
      </c>
      <c r="AA106" s="5">
        <f t="shared" si="19"/>
        <v>3532048498.9867501</v>
      </c>
    </row>
    <row r="107" spans="1:27" ht="24.9" customHeight="1" x14ac:dyDescent="0.25">
      <c r="A107" s="146"/>
      <c r="B107" s="148"/>
      <c r="C107" s="1">
        <v>6</v>
      </c>
      <c r="D107" s="4" t="s">
        <v>170</v>
      </c>
      <c r="E107" s="4">
        <v>90748486.966700003</v>
      </c>
      <c r="F107" s="4">
        <f t="shared" si="26"/>
        <v>-58259.97</v>
      </c>
      <c r="G107" s="4">
        <v>761966.30079999997</v>
      </c>
      <c r="H107" s="4">
        <v>90347.926399999997</v>
      </c>
      <c r="I107" s="4">
        <v>2749771.8349000001</v>
      </c>
      <c r="J107" s="4">
        <v>0</v>
      </c>
      <c r="K107" s="4">
        <f t="shared" si="16"/>
        <v>2749771.8349000001</v>
      </c>
      <c r="L107" s="4">
        <v>58388125.356899999</v>
      </c>
      <c r="M107" s="5">
        <f t="shared" si="17"/>
        <v>152680438.41570002</v>
      </c>
      <c r="N107" s="8"/>
      <c r="O107" s="140">
        <v>23</v>
      </c>
      <c r="P107" s="9">
        <v>1</v>
      </c>
      <c r="Q107" s="134" t="s">
        <v>61</v>
      </c>
      <c r="R107" s="4" t="s">
        <v>550</v>
      </c>
      <c r="S107" s="4">
        <v>101449658.7578</v>
      </c>
      <c r="T107" s="4">
        <f t="shared" ref="T107:T121" si="28">-58259.97</f>
        <v>-58259.97</v>
      </c>
      <c r="U107" s="4">
        <v>851760.64500000002</v>
      </c>
      <c r="V107" s="4">
        <v>100995.02830000001</v>
      </c>
      <c r="W107" s="4">
        <v>3073820.2319</v>
      </c>
      <c r="X107" s="4">
        <f t="shared" si="15"/>
        <v>1536910.11595</v>
      </c>
      <c r="Y107" s="4">
        <f t="shared" si="23"/>
        <v>1536910.11595</v>
      </c>
      <c r="Z107" s="4">
        <v>62435769.078900002</v>
      </c>
      <c r="AA107" s="5">
        <f t="shared" si="19"/>
        <v>166316833.65595001</v>
      </c>
    </row>
    <row r="108" spans="1:27" ht="24.9" customHeight="1" x14ac:dyDescent="0.25">
      <c r="A108" s="146"/>
      <c r="B108" s="148"/>
      <c r="C108" s="1">
        <v>7</v>
      </c>
      <c r="D108" s="4" t="s">
        <v>171</v>
      </c>
      <c r="E108" s="4">
        <v>144812274.22600001</v>
      </c>
      <c r="F108" s="4">
        <f t="shared" si="26"/>
        <v>-58259.97</v>
      </c>
      <c r="G108" s="4">
        <v>1215619.6402</v>
      </c>
      <c r="H108" s="4">
        <v>144138.5448</v>
      </c>
      <c r="I108" s="4">
        <v>4386908.7714</v>
      </c>
      <c r="J108" s="4">
        <v>0</v>
      </c>
      <c r="K108" s="4">
        <f t="shared" si="16"/>
        <v>4386908.7714</v>
      </c>
      <c r="L108" s="4">
        <v>85307919.257400006</v>
      </c>
      <c r="M108" s="5">
        <f t="shared" si="17"/>
        <v>235808600.46980003</v>
      </c>
      <c r="N108" s="8"/>
      <c r="O108" s="141"/>
      <c r="P108" s="9">
        <v>2</v>
      </c>
      <c r="Q108" s="135"/>
      <c r="R108" s="4" t="s">
        <v>551</v>
      </c>
      <c r="S108" s="4">
        <v>166865627.81670001</v>
      </c>
      <c r="T108" s="4">
        <f t="shared" si="28"/>
        <v>-58259.97</v>
      </c>
      <c r="U108" s="4">
        <v>1400671.0027999999</v>
      </c>
      <c r="V108" s="4">
        <v>166080.46909999999</v>
      </c>
      <c r="W108" s="4">
        <v>5054719.1777999997</v>
      </c>
      <c r="X108" s="4">
        <f t="shared" si="15"/>
        <v>2527359.5888999999</v>
      </c>
      <c r="Y108" s="4">
        <f t="shared" si="23"/>
        <v>2527359.5888999999</v>
      </c>
      <c r="Z108" s="4">
        <v>73812943.192699999</v>
      </c>
      <c r="AA108" s="5">
        <f t="shared" si="19"/>
        <v>244714422.1002</v>
      </c>
    </row>
    <row r="109" spans="1:27" ht="24.9" customHeight="1" x14ac:dyDescent="0.25">
      <c r="A109" s="146"/>
      <c r="B109" s="148"/>
      <c r="C109" s="1">
        <v>8</v>
      </c>
      <c r="D109" s="4" t="s">
        <v>172</v>
      </c>
      <c r="E109" s="4">
        <v>146184322.17399999</v>
      </c>
      <c r="F109" s="4">
        <f t="shared" si="26"/>
        <v>-58259.97</v>
      </c>
      <c r="G109" s="4">
        <v>1227132.5985000001</v>
      </c>
      <c r="H109" s="4">
        <v>145503.66020000001</v>
      </c>
      <c r="I109" s="4">
        <v>4428456.5521</v>
      </c>
      <c r="J109" s="4">
        <v>0</v>
      </c>
      <c r="K109" s="4">
        <f t="shared" si="16"/>
        <v>4428456.5521</v>
      </c>
      <c r="L109" s="4">
        <v>80385630.591900006</v>
      </c>
      <c r="M109" s="5">
        <f t="shared" si="17"/>
        <v>232312785.6067</v>
      </c>
      <c r="N109" s="8"/>
      <c r="O109" s="141"/>
      <c r="P109" s="9">
        <v>3</v>
      </c>
      <c r="Q109" s="135"/>
      <c r="R109" s="4" t="s">
        <v>552</v>
      </c>
      <c r="S109" s="4">
        <v>127878422.06299999</v>
      </c>
      <c r="T109" s="4">
        <f t="shared" si="28"/>
        <v>-58259.97</v>
      </c>
      <c r="U109" s="4">
        <v>1073526.4023</v>
      </c>
      <c r="V109" s="4">
        <v>127290.2546</v>
      </c>
      <c r="W109" s="4">
        <v>3874124.9607000002</v>
      </c>
      <c r="X109" s="4">
        <f t="shared" si="15"/>
        <v>1937062.4803500001</v>
      </c>
      <c r="Y109" s="4">
        <f t="shared" si="23"/>
        <v>1937062.4803500001</v>
      </c>
      <c r="Z109" s="4">
        <v>72718035.441100001</v>
      </c>
      <c r="AA109" s="5">
        <f t="shared" si="19"/>
        <v>203676076.67135</v>
      </c>
    </row>
    <row r="110" spans="1:27" ht="24.9" customHeight="1" x14ac:dyDescent="0.25">
      <c r="A110" s="146"/>
      <c r="B110" s="148"/>
      <c r="C110" s="1">
        <v>9</v>
      </c>
      <c r="D110" s="4" t="s">
        <v>173</v>
      </c>
      <c r="E110" s="4">
        <v>102807209.8468</v>
      </c>
      <c r="F110" s="4">
        <f t="shared" si="26"/>
        <v>-58259.97</v>
      </c>
      <c r="G110" s="4">
        <v>863151.95909999998</v>
      </c>
      <c r="H110" s="4">
        <v>102345.72</v>
      </c>
      <c r="I110" s="4">
        <v>3114929.0249000005</v>
      </c>
      <c r="J110" s="4">
        <v>0</v>
      </c>
      <c r="K110" s="4">
        <f t="shared" si="16"/>
        <v>3114929.0249000005</v>
      </c>
      <c r="L110" s="4">
        <v>67573017.341800004</v>
      </c>
      <c r="M110" s="5">
        <f t="shared" si="17"/>
        <v>174402393.9226</v>
      </c>
      <c r="N110" s="8"/>
      <c r="O110" s="141"/>
      <c r="P110" s="9">
        <v>4</v>
      </c>
      <c r="Q110" s="135"/>
      <c r="R110" s="4" t="s">
        <v>51</v>
      </c>
      <c r="S110" s="4">
        <v>77852333.266000003</v>
      </c>
      <c r="T110" s="4">
        <f t="shared" si="28"/>
        <v>-58259.97</v>
      </c>
      <c r="U110" s="4">
        <v>653753.69700000004</v>
      </c>
      <c r="V110" s="4">
        <v>77516.933300000004</v>
      </c>
      <c r="W110" s="4">
        <v>2359255.9160000002</v>
      </c>
      <c r="X110" s="4">
        <f t="shared" si="15"/>
        <v>1179627.9580000001</v>
      </c>
      <c r="Y110" s="4">
        <f t="shared" si="23"/>
        <v>1179627.9580000001</v>
      </c>
      <c r="Z110" s="4">
        <v>52626135.612099998</v>
      </c>
      <c r="AA110" s="5">
        <f t="shared" si="19"/>
        <v>132331107.4964</v>
      </c>
    </row>
    <row r="111" spans="1:27" ht="24.9" customHeight="1" x14ac:dyDescent="0.25">
      <c r="A111" s="146"/>
      <c r="B111" s="148"/>
      <c r="C111" s="1">
        <v>10</v>
      </c>
      <c r="D111" s="4" t="s">
        <v>174</v>
      </c>
      <c r="E111" s="4">
        <v>117752723.9523</v>
      </c>
      <c r="F111" s="4">
        <f t="shared" si="26"/>
        <v>-58259.97</v>
      </c>
      <c r="G111" s="4">
        <v>988560.90150000004</v>
      </c>
      <c r="H111" s="4">
        <v>117215.7187</v>
      </c>
      <c r="I111" s="4">
        <v>3567502.8163000001</v>
      </c>
      <c r="J111" s="4">
        <v>0</v>
      </c>
      <c r="K111" s="4">
        <f t="shared" si="16"/>
        <v>3567502.8163000001</v>
      </c>
      <c r="L111" s="4">
        <v>77580254.935900003</v>
      </c>
      <c r="M111" s="5">
        <f t="shared" si="17"/>
        <v>199947998.35470003</v>
      </c>
      <c r="N111" s="8"/>
      <c r="O111" s="141"/>
      <c r="P111" s="9">
        <v>5</v>
      </c>
      <c r="Q111" s="135"/>
      <c r="R111" s="4" t="s">
        <v>553</v>
      </c>
      <c r="S111" s="4">
        <v>135124749.8985</v>
      </c>
      <c r="T111" s="4">
        <f t="shared" si="28"/>
        <v>-58259.97</v>
      </c>
      <c r="U111" s="4">
        <v>1134330.8887</v>
      </c>
      <c r="V111" s="4">
        <v>134499.9687</v>
      </c>
      <c r="W111" s="4">
        <v>4093555.2219000002</v>
      </c>
      <c r="X111" s="4">
        <f t="shared" si="15"/>
        <v>2046777.6109500001</v>
      </c>
      <c r="Y111" s="4">
        <f t="shared" si="23"/>
        <v>2046777.6109500001</v>
      </c>
      <c r="Z111" s="4">
        <v>73344695.409600005</v>
      </c>
      <c r="AA111" s="5">
        <f t="shared" si="19"/>
        <v>211726793.80645001</v>
      </c>
    </row>
    <row r="112" spans="1:27" ht="24.9" customHeight="1" x14ac:dyDescent="0.25">
      <c r="A112" s="146"/>
      <c r="B112" s="148"/>
      <c r="C112" s="1">
        <v>11</v>
      </c>
      <c r="D112" s="4" t="s">
        <v>175</v>
      </c>
      <c r="E112" s="4">
        <v>91100154.301699996</v>
      </c>
      <c r="F112" s="4">
        <f t="shared" si="26"/>
        <v>-58259.97</v>
      </c>
      <c r="G112" s="4">
        <v>764917.16810000001</v>
      </c>
      <c r="H112" s="4">
        <v>90697.816900000005</v>
      </c>
      <c r="I112" s="4">
        <v>2760420.8777000001</v>
      </c>
      <c r="J112" s="4">
        <v>0</v>
      </c>
      <c r="K112" s="4">
        <f t="shared" si="16"/>
        <v>2760420.8777000001</v>
      </c>
      <c r="L112" s="4">
        <v>62216876.618500002</v>
      </c>
      <c r="M112" s="5">
        <f t="shared" si="17"/>
        <v>156874806.81290001</v>
      </c>
      <c r="N112" s="8"/>
      <c r="O112" s="141"/>
      <c r="P112" s="9">
        <v>6</v>
      </c>
      <c r="Q112" s="135"/>
      <c r="R112" s="4" t="s">
        <v>554</v>
      </c>
      <c r="S112" s="4">
        <v>116129817.7313</v>
      </c>
      <c r="T112" s="4">
        <f t="shared" si="28"/>
        <v>-58259.97</v>
      </c>
      <c r="U112" s="4">
        <v>974942.97230000002</v>
      </c>
      <c r="V112" s="4">
        <v>115601.0125</v>
      </c>
      <c r="W112" s="4">
        <v>3518358.6505999998</v>
      </c>
      <c r="X112" s="4">
        <f t="shared" si="15"/>
        <v>1759179.3252999999</v>
      </c>
      <c r="Y112" s="4">
        <f t="shared" si="23"/>
        <v>1759179.3252999999</v>
      </c>
      <c r="Z112" s="4">
        <v>73107351.201100007</v>
      </c>
      <c r="AA112" s="5">
        <f t="shared" si="19"/>
        <v>192028632.27250001</v>
      </c>
    </row>
    <row r="113" spans="1:27" ht="24.9" customHeight="1" x14ac:dyDescent="0.25">
      <c r="A113" s="146"/>
      <c r="B113" s="148"/>
      <c r="C113" s="1">
        <v>12</v>
      </c>
      <c r="D113" s="4" t="s">
        <v>176</v>
      </c>
      <c r="E113" s="4">
        <v>141110043.64129999</v>
      </c>
      <c r="F113" s="4">
        <f t="shared" si="26"/>
        <v>-58259.97</v>
      </c>
      <c r="G113" s="4">
        <v>1184553.9424999999</v>
      </c>
      <c r="H113" s="4">
        <v>140455.02050000001</v>
      </c>
      <c r="I113" s="4">
        <v>4274799.3772000009</v>
      </c>
      <c r="J113" s="4">
        <v>0</v>
      </c>
      <c r="K113" s="4">
        <f t="shared" si="16"/>
        <v>4274799.3772000009</v>
      </c>
      <c r="L113" s="4">
        <v>86620986.350799993</v>
      </c>
      <c r="M113" s="5">
        <f t="shared" si="17"/>
        <v>233272578.36229998</v>
      </c>
      <c r="N113" s="8"/>
      <c r="O113" s="141"/>
      <c r="P113" s="9">
        <v>7</v>
      </c>
      <c r="Q113" s="135"/>
      <c r="R113" s="4" t="s">
        <v>555</v>
      </c>
      <c r="S113" s="4">
        <v>117382002.0583</v>
      </c>
      <c r="T113" s="4">
        <f t="shared" si="28"/>
        <v>-58259.97</v>
      </c>
      <c r="U113" s="4">
        <v>985450.1459</v>
      </c>
      <c r="V113" s="4">
        <v>116846.87</v>
      </c>
      <c r="W113" s="4">
        <v>3556276.7712999997</v>
      </c>
      <c r="X113" s="4">
        <f t="shared" si="15"/>
        <v>1778138.3856499998</v>
      </c>
      <c r="Y113" s="4">
        <f t="shared" si="23"/>
        <v>1778138.3856499998</v>
      </c>
      <c r="Z113" s="4">
        <v>73707700.495199993</v>
      </c>
      <c r="AA113" s="5">
        <f t="shared" si="19"/>
        <v>193911877.98505002</v>
      </c>
    </row>
    <row r="114" spans="1:27" ht="24.9" customHeight="1" x14ac:dyDescent="0.25">
      <c r="A114" s="146"/>
      <c r="B114" s="148"/>
      <c r="C114" s="1">
        <v>13</v>
      </c>
      <c r="D114" s="4" t="s">
        <v>177</v>
      </c>
      <c r="E114" s="4">
        <v>116045932.69499999</v>
      </c>
      <c r="F114" s="4">
        <f t="shared" si="26"/>
        <v>-58259.97</v>
      </c>
      <c r="G114" s="4">
        <v>974239.08660000004</v>
      </c>
      <c r="H114" s="4">
        <v>115517.5514</v>
      </c>
      <c r="I114" s="4">
        <v>3515818.4790000003</v>
      </c>
      <c r="J114" s="4">
        <v>0</v>
      </c>
      <c r="K114" s="4">
        <f t="shared" si="16"/>
        <v>3515818.4790000003</v>
      </c>
      <c r="L114" s="4">
        <v>66291605.2786</v>
      </c>
      <c r="M114" s="5">
        <f t="shared" si="17"/>
        <v>186884853.12060001</v>
      </c>
      <c r="N114" s="8"/>
      <c r="O114" s="141"/>
      <c r="P114" s="9">
        <v>8</v>
      </c>
      <c r="Q114" s="135"/>
      <c r="R114" s="4" t="s">
        <v>556</v>
      </c>
      <c r="S114" s="4">
        <v>138429574.9641</v>
      </c>
      <c r="T114" s="4">
        <f t="shared" si="28"/>
        <v>-58259.97</v>
      </c>
      <c r="U114" s="4">
        <v>1162061.9265999999</v>
      </c>
      <c r="V114" s="4">
        <v>137788.0955</v>
      </c>
      <c r="W114" s="4">
        <v>4193630.5486999997</v>
      </c>
      <c r="X114" s="4">
        <f t="shared" si="15"/>
        <v>2096815.2743499998</v>
      </c>
      <c r="Y114" s="4">
        <f t="shared" si="23"/>
        <v>2096815.2743499998</v>
      </c>
      <c r="Z114" s="4">
        <v>95081697.561299995</v>
      </c>
      <c r="AA114" s="5">
        <f t="shared" si="19"/>
        <v>236849677.85185003</v>
      </c>
    </row>
    <row r="115" spans="1:27" ht="24.9" customHeight="1" x14ac:dyDescent="0.25">
      <c r="A115" s="146"/>
      <c r="B115" s="148"/>
      <c r="C115" s="1">
        <v>14</v>
      </c>
      <c r="D115" s="4" t="s">
        <v>178</v>
      </c>
      <c r="E115" s="4">
        <v>135514929.78439999</v>
      </c>
      <c r="F115" s="4">
        <f t="shared" si="26"/>
        <v>-58259.97</v>
      </c>
      <c r="G115" s="4">
        <v>1137604.9177999999</v>
      </c>
      <c r="H115" s="4">
        <v>134888.17720000001</v>
      </c>
      <c r="I115" s="4">
        <v>4105370.4854000001</v>
      </c>
      <c r="J115" s="4">
        <v>0</v>
      </c>
      <c r="K115" s="4">
        <f t="shared" si="16"/>
        <v>4105370.4854000001</v>
      </c>
      <c r="L115" s="4">
        <v>82169686.163599998</v>
      </c>
      <c r="M115" s="5">
        <f t="shared" si="17"/>
        <v>223004219.55839998</v>
      </c>
      <c r="N115" s="8"/>
      <c r="O115" s="141"/>
      <c r="P115" s="9">
        <v>9</v>
      </c>
      <c r="Q115" s="135"/>
      <c r="R115" s="4" t="s">
        <v>557</v>
      </c>
      <c r="S115" s="4">
        <v>100059365.2738</v>
      </c>
      <c r="T115" s="4">
        <f t="shared" si="28"/>
        <v>-58259.97</v>
      </c>
      <c r="U115" s="4">
        <v>840094.58689999999</v>
      </c>
      <c r="V115" s="4">
        <v>99611.7595</v>
      </c>
      <c r="W115" s="4">
        <v>3031719.9477000004</v>
      </c>
      <c r="X115" s="4">
        <f t="shared" si="15"/>
        <v>1515859.9738500002</v>
      </c>
      <c r="Y115" s="4">
        <f t="shared" si="23"/>
        <v>1515859.9738500002</v>
      </c>
      <c r="Z115" s="4">
        <v>65474514.935199998</v>
      </c>
      <c r="AA115" s="5">
        <f t="shared" si="19"/>
        <v>167931186.55925</v>
      </c>
    </row>
    <row r="116" spans="1:27" ht="24.9" customHeight="1" x14ac:dyDescent="0.25">
      <c r="A116" s="146"/>
      <c r="B116" s="148"/>
      <c r="C116" s="1">
        <v>15</v>
      </c>
      <c r="D116" s="4" t="s">
        <v>179</v>
      </c>
      <c r="E116" s="4">
        <v>173675784.08129999</v>
      </c>
      <c r="F116" s="4">
        <f t="shared" si="26"/>
        <v>-58259.97</v>
      </c>
      <c r="G116" s="4">
        <v>1457815.5404999999</v>
      </c>
      <c r="H116" s="4">
        <v>172856.2156</v>
      </c>
      <c r="I116" s="4">
        <v>5260941.4741999991</v>
      </c>
      <c r="J116" s="4">
        <v>0</v>
      </c>
      <c r="K116" s="4">
        <f t="shared" si="16"/>
        <v>5260941.4741999991</v>
      </c>
      <c r="L116" s="4">
        <v>99121571.446899995</v>
      </c>
      <c r="M116" s="5">
        <f t="shared" si="17"/>
        <v>279630708.78850001</v>
      </c>
      <c r="N116" s="8"/>
      <c r="O116" s="141"/>
      <c r="P116" s="9">
        <v>10</v>
      </c>
      <c r="Q116" s="135"/>
      <c r="R116" s="4" t="s">
        <v>558</v>
      </c>
      <c r="S116" s="4">
        <v>133080869.6225</v>
      </c>
      <c r="T116" s="4">
        <f t="shared" si="28"/>
        <v>-58259.97</v>
      </c>
      <c r="U116" s="4">
        <v>1117180.5344</v>
      </c>
      <c r="V116" s="4">
        <v>132466.41560000001</v>
      </c>
      <c r="W116" s="4">
        <v>4031663.2963000005</v>
      </c>
      <c r="X116" s="4">
        <f t="shared" si="15"/>
        <v>2015831.6481500003</v>
      </c>
      <c r="Y116" s="4">
        <f t="shared" si="23"/>
        <v>2015831.6481500003</v>
      </c>
      <c r="Z116" s="4">
        <v>62124563.133500002</v>
      </c>
      <c r="AA116" s="5">
        <f t="shared" si="19"/>
        <v>198412651.38415</v>
      </c>
    </row>
    <row r="117" spans="1:27" ht="24.9" customHeight="1" x14ac:dyDescent="0.25">
      <c r="A117" s="146"/>
      <c r="B117" s="148"/>
      <c r="C117" s="1">
        <v>16</v>
      </c>
      <c r="D117" s="4" t="s">
        <v>180</v>
      </c>
      <c r="E117" s="4">
        <v>130186702.7208</v>
      </c>
      <c r="F117" s="4">
        <f t="shared" si="26"/>
        <v>-58259.97</v>
      </c>
      <c r="G117" s="4">
        <v>1092895.3603999999</v>
      </c>
      <c r="H117" s="4">
        <v>129586.87209999999</v>
      </c>
      <c r="I117" s="4">
        <v>3944023.3476999998</v>
      </c>
      <c r="J117" s="4">
        <v>0</v>
      </c>
      <c r="K117" s="4">
        <f t="shared" si="16"/>
        <v>3944023.3476999998</v>
      </c>
      <c r="L117" s="4">
        <v>78130860.611300007</v>
      </c>
      <c r="M117" s="5">
        <f t="shared" si="17"/>
        <v>213425808.94230002</v>
      </c>
      <c r="N117" s="8"/>
      <c r="O117" s="141"/>
      <c r="P117" s="9">
        <v>11</v>
      </c>
      <c r="Q117" s="135"/>
      <c r="R117" s="4" t="s">
        <v>559</v>
      </c>
      <c r="S117" s="4">
        <v>105485036.2095</v>
      </c>
      <c r="T117" s="4">
        <f t="shared" si="28"/>
        <v>-58259.97</v>
      </c>
      <c r="U117" s="4">
        <v>885621.80319999997</v>
      </c>
      <c r="V117" s="4">
        <v>105010.01609999999</v>
      </c>
      <c r="W117" s="4">
        <v>3196017.84</v>
      </c>
      <c r="X117" s="4">
        <f t="shared" si="15"/>
        <v>1598008.92</v>
      </c>
      <c r="Y117" s="4">
        <f t="shared" si="23"/>
        <v>1598008.92</v>
      </c>
      <c r="Z117" s="4">
        <v>60018064.765799999</v>
      </c>
      <c r="AA117" s="5">
        <f t="shared" si="19"/>
        <v>168033481.7446</v>
      </c>
    </row>
    <row r="118" spans="1:27" ht="24.9" customHeight="1" x14ac:dyDescent="0.25">
      <c r="A118" s="146"/>
      <c r="B118" s="148"/>
      <c r="C118" s="1">
        <v>17</v>
      </c>
      <c r="D118" s="4" t="s">
        <v>181</v>
      </c>
      <c r="E118" s="4">
        <v>128047647.5871</v>
      </c>
      <c r="F118" s="4">
        <f t="shared" si="26"/>
        <v>-58259.97</v>
      </c>
      <c r="G118" s="4">
        <v>1074946.3865</v>
      </c>
      <c r="H118" s="4">
        <v>127458.625</v>
      </c>
      <c r="I118" s="4">
        <v>3879249.3771000002</v>
      </c>
      <c r="J118" s="4">
        <v>0</v>
      </c>
      <c r="K118" s="4">
        <f t="shared" si="16"/>
        <v>3879249.3771000002</v>
      </c>
      <c r="L118" s="4">
        <v>76208811.033800006</v>
      </c>
      <c r="M118" s="5">
        <f t="shared" si="17"/>
        <v>209279853.0395</v>
      </c>
      <c r="N118" s="8"/>
      <c r="O118" s="141"/>
      <c r="P118" s="9">
        <v>12</v>
      </c>
      <c r="Q118" s="135"/>
      <c r="R118" s="4" t="s">
        <v>560</v>
      </c>
      <c r="S118" s="4">
        <v>93688760.377800003</v>
      </c>
      <c r="T118" s="4">
        <f t="shared" si="28"/>
        <v>-58259.97</v>
      </c>
      <c r="U118" s="4">
        <v>786638.35800000001</v>
      </c>
      <c r="V118" s="4">
        <v>93273.343500000003</v>
      </c>
      <c r="W118" s="4">
        <v>2838807.9614000004</v>
      </c>
      <c r="X118" s="4">
        <f t="shared" si="15"/>
        <v>1419403.9807000002</v>
      </c>
      <c r="Y118" s="4">
        <f t="shared" si="23"/>
        <v>1419403.9807000002</v>
      </c>
      <c r="Z118" s="4">
        <v>57398234.178099997</v>
      </c>
      <c r="AA118" s="5">
        <f t="shared" si="19"/>
        <v>153328050.26809999</v>
      </c>
    </row>
    <row r="119" spans="1:27" ht="24.9" customHeight="1" x14ac:dyDescent="0.25">
      <c r="A119" s="146"/>
      <c r="B119" s="148"/>
      <c r="C119" s="1">
        <v>18</v>
      </c>
      <c r="D119" s="4" t="s">
        <v>182</v>
      </c>
      <c r="E119" s="4">
        <v>180098322.7933</v>
      </c>
      <c r="F119" s="4">
        <f t="shared" si="26"/>
        <v>-58259.97</v>
      </c>
      <c r="G119" s="4">
        <v>1511707.55</v>
      </c>
      <c r="H119" s="4">
        <v>179246.30300000001</v>
      </c>
      <c r="I119" s="4">
        <v>5455426.0985000003</v>
      </c>
      <c r="J119" s="4">
        <v>0</v>
      </c>
      <c r="K119" s="4">
        <f t="shared" si="16"/>
        <v>5455426.0985000003</v>
      </c>
      <c r="L119" s="4">
        <v>94080336.607500002</v>
      </c>
      <c r="M119" s="5">
        <f t="shared" si="17"/>
        <v>281266779.38230002</v>
      </c>
      <c r="N119" s="8"/>
      <c r="O119" s="141"/>
      <c r="P119" s="9">
        <v>13</v>
      </c>
      <c r="Q119" s="135"/>
      <c r="R119" s="4" t="s">
        <v>561</v>
      </c>
      <c r="S119" s="4">
        <v>78381450.056899995</v>
      </c>
      <c r="T119" s="4">
        <f t="shared" si="28"/>
        <v>-58259.97</v>
      </c>
      <c r="U119" s="4">
        <v>658193.55610000005</v>
      </c>
      <c r="V119" s="4">
        <v>78043.376600000003</v>
      </c>
      <c r="W119" s="4">
        <v>2375278.4087999999</v>
      </c>
      <c r="X119" s="4">
        <f t="shared" si="15"/>
        <v>1187639.2043999999</v>
      </c>
      <c r="Y119" s="4">
        <f t="shared" si="23"/>
        <v>1187639.2043999999</v>
      </c>
      <c r="Z119" s="4">
        <v>53005584.869199999</v>
      </c>
      <c r="AA119" s="5">
        <f t="shared" si="19"/>
        <v>133252651.0932</v>
      </c>
    </row>
    <row r="120" spans="1:27" ht="24.9" customHeight="1" x14ac:dyDescent="0.25">
      <c r="A120" s="146"/>
      <c r="B120" s="148"/>
      <c r="C120" s="1">
        <v>19</v>
      </c>
      <c r="D120" s="4" t="s">
        <v>183</v>
      </c>
      <c r="E120" s="4">
        <v>100209325.4471</v>
      </c>
      <c r="F120" s="4">
        <f t="shared" si="26"/>
        <v>-58259.97</v>
      </c>
      <c r="G120" s="4">
        <v>841352.91410000005</v>
      </c>
      <c r="H120" s="4">
        <v>99760.961899999995</v>
      </c>
      <c r="I120" s="4">
        <v>3036260.9788000002</v>
      </c>
      <c r="J120" s="4">
        <v>0</v>
      </c>
      <c r="K120" s="4">
        <f t="shared" si="16"/>
        <v>3036260.9788000002</v>
      </c>
      <c r="L120" s="4">
        <v>61783435.664999999</v>
      </c>
      <c r="M120" s="5">
        <f t="shared" si="17"/>
        <v>165911875.99689999</v>
      </c>
      <c r="N120" s="8"/>
      <c r="O120" s="141"/>
      <c r="P120" s="9">
        <v>14</v>
      </c>
      <c r="Q120" s="135"/>
      <c r="R120" s="4" t="s">
        <v>562</v>
      </c>
      <c r="S120" s="4">
        <v>78048827.941699997</v>
      </c>
      <c r="T120" s="4">
        <f t="shared" si="28"/>
        <v>-58259.97</v>
      </c>
      <c r="U120" s="4">
        <v>655402.4987</v>
      </c>
      <c r="V120" s="4">
        <v>77712.435100000002</v>
      </c>
      <c r="W120" s="4">
        <v>2365206.0855</v>
      </c>
      <c r="X120" s="4">
        <f t="shared" si="15"/>
        <v>1182603.04275</v>
      </c>
      <c r="Y120" s="4">
        <f t="shared" si="23"/>
        <v>1182603.04275</v>
      </c>
      <c r="Z120" s="4">
        <v>53295961.5308</v>
      </c>
      <c r="AA120" s="5">
        <f t="shared" si="19"/>
        <v>133202247.47905</v>
      </c>
    </row>
    <row r="121" spans="1:27" ht="24.9" customHeight="1" x14ac:dyDescent="0.25">
      <c r="A121" s="146"/>
      <c r="B121" s="149"/>
      <c r="C121" s="1">
        <v>20</v>
      </c>
      <c r="D121" s="4" t="s">
        <v>184</v>
      </c>
      <c r="E121" s="4">
        <v>112138233.4184</v>
      </c>
      <c r="F121" s="4">
        <f>-58259.97</f>
        <v>-58259.97</v>
      </c>
      <c r="G121" s="4">
        <v>941449.28559999994</v>
      </c>
      <c r="H121" s="4">
        <v>111629.5966</v>
      </c>
      <c r="I121" s="4">
        <v>3397487.1682000002</v>
      </c>
      <c r="J121" s="4">
        <v>0</v>
      </c>
      <c r="K121" s="4">
        <f t="shared" si="16"/>
        <v>3397487.1682000002</v>
      </c>
      <c r="L121" s="4">
        <v>72299072.227599993</v>
      </c>
      <c r="M121" s="5">
        <f t="shared" si="17"/>
        <v>188829611.72640002</v>
      </c>
      <c r="N121" s="8"/>
      <c r="O121" s="141"/>
      <c r="P121" s="9">
        <v>15</v>
      </c>
      <c r="Q121" s="135"/>
      <c r="R121" s="4" t="s">
        <v>563</v>
      </c>
      <c r="S121" s="4">
        <v>89127040.799600005</v>
      </c>
      <c r="T121" s="4">
        <f t="shared" si="28"/>
        <v>-58259.97</v>
      </c>
      <c r="U121" s="4">
        <v>748360.62300000002</v>
      </c>
      <c r="V121" s="4">
        <v>88734.672900000005</v>
      </c>
      <c r="W121" s="4">
        <v>2700671.8820000002</v>
      </c>
      <c r="X121" s="4">
        <f t="shared" si="15"/>
        <v>1350335.9410000001</v>
      </c>
      <c r="Y121" s="4">
        <f t="shared" si="23"/>
        <v>1350335.9410000001</v>
      </c>
      <c r="Z121" s="4">
        <v>58025716.3552</v>
      </c>
      <c r="AA121" s="5">
        <f t="shared" si="19"/>
        <v>149281928.4217</v>
      </c>
    </row>
    <row r="122" spans="1:27" ht="24.9" customHeight="1" x14ac:dyDescent="0.25">
      <c r="A122" s="1"/>
      <c r="B122" s="145" t="s">
        <v>830</v>
      </c>
      <c r="C122" s="143"/>
      <c r="D122" s="11"/>
      <c r="E122" s="11">
        <f>SUM(E102:E121)</f>
        <v>2629182843.0757999</v>
      </c>
      <c r="F122" s="11">
        <f t="shared" ref="F122:L122" si="29">SUM(F102:F121)</f>
        <v>-1165199.3999999997</v>
      </c>
      <c r="G122" s="11">
        <f t="shared" si="29"/>
        <v>22071449.923699997</v>
      </c>
      <c r="H122" s="11">
        <f t="shared" si="29"/>
        <v>2617057.6456999998</v>
      </c>
      <c r="I122" s="11">
        <f t="shared" si="29"/>
        <v>79651096.501300007</v>
      </c>
      <c r="J122" s="11">
        <f t="shared" si="29"/>
        <v>0</v>
      </c>
      <c r="K122" s="11">
        <f t="shared" si="29"/>
        <v>79651096.501300007</v>
      </c>
      <c r="L122" s="11">
        <f t="shared" si="29"/>
        <v>1557983381.7346001</v>
      </c>
      <c r="M122" s="5">
        <f t="shared" si="17"/>
        <v>4290340629.4810996</v>
      </c>
      <c r="N122" s="8"/>
      <c r="O122" s="142"/>
      <c r="P122" s="9">
        <v>16</v>
      </c>
      <c r="Q122" s="136"/>
      <c r="R122" s="4" t="s">
        <v>564</v>
      </c>
      <c r="S122" s="4">
        <v>107886815.62100001</v>
      </c>
      <c r="T122" s="4">
        <f>-58259.97</f>
        <v>-58259.97</v>
      </c>
      <c r="U122" s="4">
        <v>905775.31640000001</v>
      </c>
      <c r="V122" s="4">
        <v>107399.66</v>
      </c>
      <c r="W122" s="4">
        <v>3268747.5170000005</v>
      </c>
      <c r="X122" s="4">
        <f t="shared" si="15"/>
        <v>1634373.7585000002</v>
      </c>
      <c r="Y122" s="4">
        <f t="shared" si="23"/>
        <v>1634373.7585000002</v>
      </c>
      <c r="Z122" s="4">
        <v>60501112.303199999</v>
      </c>
      <c r="AA122" s="5">
        <f t="shared" si="19"/>
        <v>170977216.68910003</v>
      </c>
    </row>
    <row r="123" spans="1:27" ht="24.9" customHeight="1" x14ac:dyDescent="0.25">
      <c r="A123" s="146">
        <v>6</v>
      </c>
      <c r="B123" s="147" t="s">
        <v>912</v>
      </c>
      <c r="C123" s="1">
        <v>1</v>
      </c>
      <c r="D123" s="4" t="s">
        <v>185</v>
      </c>
      <c r="E123" s="4">
        <v>127349189.4356</v>
      </c>
      <c r="F123" s="4">
        <f t="shared" ref="F123:F130" si="30">-58259.97</f>
        <v>-58259.97</v>
      </c>
      <c r="G123" s="4">
        <v>1069085.5711999999</v>
      </c>
      <c r="H123" s="4">
        <v>126763.696</v>
      </c>
      <c r="I123" s="4">
        <v>3858098.9602000001</v>
      </c>
      <c r="J123" s="4">
        <f>I123/2</f>
        <v>1929049.4801</v>
      </c>
      <c r="K123" s="4">
        <f t="shared" si="16"/>
        <v>1929049.4801</v>
      </c>
      <c r="L123" s="4">
        <v>76023330.407499999</v>
      </c>
      <c r="M123" s="5">
        <f t="shared" si="17"/>
        <v>206439158.62039998</v>
      </c>
      <c r="N123" s="8"/>
      <c r="O123" s="15"/>
      <c r="P123" s="143"/>
      <c r="Q123" s="144"/>
      <c r="R123" s="11"/>
      <c r="S123" s="11">
        <f>SUM(S107:S122)</f>
        <v>1766870352.4585001</v>
      </c>
      <c r="T123" s="11">
        <f t="shared" ref="T123:Z123" si="31">SUM(T107:T122)</f>
        <v>-932159.51999999967</v>
      </c>
      <c r="U123" s="11">
        <f t="shared" si="31"/>
        <v>14833764.957299998</v>
      </c>
      <c r="V123" s="11">
        <f t="shared" si="31"/>
        <v>1758870.3112999999</v>
      </c>
      <c r="W123" s="11">
        <f t="shared" si="31"/>
        <v>53531854.417600006</v>
      </c>
      <c r="X123" s="11">
        <f t="shared" si="31"/>
        <v>26765927.208800003</v>
      </c>
      <c r="Y123" s="11">
        <f t="shared" si="31"/>
        <v>26765927.208800003</v>
      </c>
      <c r="Z123" s="11">
        <f t="shared" si="31"/>
        <v>1046678080.063</v>
      </c>
      <c r="AA123" s="5">
        <f t="shared" si="19"/>
        <v>2855974835.4789</v>
      </c>
    </row>
    <row r="124" spans="1:27" ht="24.9" customHeight="1" x14ac:dyDescent="0.25">
      <c r="A124" s="146"/>
      <c r="B124" s="148"/>
      <c r="C124" s="1">
        <v>2</v>
      </c>
      <c r="D124" s="4" t="s">
        <v>186</v>
      </c>
      <c r="E124" s="4">
        <v>146206152.5196</v>
      </c>
      <c r="F124" s="4">
        <f t="shared" si="30"/>
        <v>-58259.97</v>
      </c>
      <c r="G124" s="4">
        <v>1227315.7786000001</v>
      </c>
      <c r="H124" s="4">
        <v>145525.38020000001</v>
      </c>
      <c r="I124" s="4">
        <v>4429117.6094999993</v>
      </c>
      <c r="J124" s="4">
        <f t="shared" ref="J124:J130" si="32">I124/2</f>
        <v>2214558.8047499997</v>
      </c>
      <c r="K124" s="4">
        <f t="shared" si="16"/>
        <v>2214558.8047499997</v>
      </c>
      <c r="L124" s="4">
        <v>87699788.442499995</v>
      </c>
      <c r="M124" s="5">
        <f t="shared" si="17"/>
        <v>237435080.95565</v>
      </c>
      <c r="N124" s="8"/>
      <c r="O124" s="140">
        <v>24</v>
      </c>
      <c r="P124" s="9">
        <v>1</v>
      </c>
      <c r="Q124" s="134" t="s">
        <v>62</v>
      </c>
      <c r="R124" s="4" t="s">
        <v>565</v>
      </c>
      <c r="S124" s="4">
        <v>151422400.2726</v>
      </c>
      <c r="T124" s="4">
        <f t="shared" ref="T124:T142" si="33">-58259.97</f>
        <v>-58259.97</v>
      </c>
      <c r="U124" s="4">
        <v>1271085.7091000001</v>
      </c>
      <c r="V124" s="4">
        <v>150715.27170000001</v>
      </c>
      <c r="W124" s="4">
        <v>4587073.8368000006</v>
      </c>
      <c r="X124" s="4">
        <v>0</v>
      </c>
      <c r="Y124" s="4">
        <f t="shared" si="23"/>
        <v>4587073.8368000006</v>
      </c>
      <c r="Z124" s="4">
        <v>399722939.80949998</v>
      </c>
      <c r="AA124" s="5">
        <f t="shared" si="19"/>
        <v>557095954.92970002</v>
      </c>
    </row>
    <row r="125" spans="1:27" ht="24.9" customHeight="1" x14ac:dyDescent="0.25">
      <c r="A125" s="146"/>
      <c r="B125" s="148"/>
      <c r="C125" s="1">
        <v>3</v>
      </c>
      <c r="D125" s="4" t="s">
        <v>187</v>
      </c>
      <c r="E125" s="4">
        <v>97280861.903799996</v>
      </c>
      <c r="F125" s="4">
        <f t="shared" si="30"/>
        <v>-58259.97</v>
      </c>
      <c r="G125" s="4">
        <v>816779.95440000005</v>
      </c>
      <c r="H125" s="4">
        <v>96847.295100000003</v>
      </c>
      <c r="I125" s="4">
        <v>2947582.4737</v>
      </c>
      <c r="J125" s="4">
        <f t="shared" si="32"/>
        <v>1473791.23685</v>
      </c>
      <c r="K125" s="4">
        <f t="shared" si="16"/>
        <v>1473791.23685</v>
      </c>
      <c r="L125" s="4">
        <v>61256875.515100002</v>
      </c>
      <c r="M125" s="5">
        <f t="shared" si="17"/>
        <v>160866895.93525001</v>
      </c>
      <c r="N125" s="8"/>
      <c r="O125" s="141"/>
      <c r="P125" s="9">
        <v>2</v>
      </c>
      <c r="Q125" s="135"/>
      <c r="R125" s="79" t="s">
        <v>566</v>
      </c>
      <c r="S125" s="4">
        <v>194650107.73339999</v>
      </c>
      <c r="T125" s="4">
        <f t="shared" si="33"/>
        <v>-58259.97</v>
      </c>
      <c r="U125" s="4">
        <v>1633812.6810999999</v>
      </c>
      <c r="V125" s="4">
        <v>193724.5619</v>
      </c>
      <c r="W125" s="4">
        <v>5896077.1484000003</v>
      </c>
      <c r="X125" s="4">
        <v>0</v>
      </c>
      <c r="Y125" s="4">
        <f t="shared" si="23"/>
        <v>5896077.1484000003</v>
      </c>
      <c r="Z125" s="4">
        <v>430441474.35869998</v>
      </c>
      <c r="AA125" s="5">
        <f t="shared" si="19"/>
        <v>632756936.51349998</v>
      </c>
    </row>
    <row r="126" spans="1:27" ht="24.9" customHeight="1" x14ac:dyDescent="0.25">
      <c r="A126" s="146"/>
      <c r="B126" s="148"/>
      <c r="C126" s="1">
        <v>4</v>
      </c>
      <c r="D126" s="4" t="s">
        <v>188</v>
      </c>
      <c r="E126" s="4">
        <v>119965274.8214</v>
      </c>
      <c r="F126" s="4">
        <f t="shared" si="30"/>
        <v>-58259.97</v>
      </c>
      <c r="G126" s="4">
        <v>1007126.5836</v>
      </c>
      <c r="H126" s="4">
        <v>119417.09020000001</v>
      </c>
      <c r="I126" s="4">
        <v>3634502.3538999995</v>
      </c>
      <c r="J126" s="4">
        <f t="shared" si="32"/>
        <v>1817251.1769499998</v>
      </c>
      <c r="K126" s="4">
        <f t="shared" si="16"/>
        <v>1817251.1769499998</v>
      </c>
      <c r="L126" s="4">
        <v>68607283.135700002</v>
      </c>
      <c r="M126" s="5">
        <f t="shared" si="17"/>
        <v>191458092.83785</v>
      </c>
      <c r="N126" s="8"/>
      <c r="O126" s="141"/>
      <c r="P126" s="9">
        <v>3</v>
      </c>
      <c r="Q126" s="135"/>
      <c r="R126" s="4" t="s">
        <v>567</v>
      </c>
      <c r="S126" s="4">
        <v>313946113.00309998</v>
      </c>
      <c r="T126" s="4">
        <f t="shared" si="33"/>
        <v>-58259.97</v>
      </c>
      <c r="U126" s="4">
        <v>2634834.5093</v>
      </c>
      <c r="V126" s="4">
        <v>312417.79859999998</v>
      </c>
      <c r="W126" s="4">
        <v>9508548.7585000005</v>
      </c>
      <c r="X126" s="4">
        <v>0</v>
      </c>
      <c r="Y126" s="4">
        <f t="shared" si="23"/>
        <v>9508548.7585000005</v>
      </c>
      <c r="Z126" s="4">
        <v>511786542.63489997</v>
      </c>
      <c r="AA126" s="5">
        <f t="shared" si="19"/>
        <v>838130196.73439991</v>
      </c>
    </row>
    <row r="127" spans="1:27" ht="24.9" customHeight="1" x14ac:dyDescent="0.25">
      <c r="A127" s="146"/>
      <c r="B127" s="148"/>
      <c r="C127" s="1">
        <v>5</v>
      </c>
      <c r="D127" s="4" t="s">
        <v>189</v>
      </c>
      <c r="E127" s="4">
        <v>126076010.9517</v>
      </c>
      <c r="F127" s="4">
        <f t="shared" si="30"/>
        <v>-58259.97</v>
      </c>
      <c r="G127" s="4">
        <v>1058402.2339999999</v>
      </c>
      <c r="H127" s="4">
        <v>125496.95050000001</v>
      </c>
      <c r="I127" s="4">
        <v>3819545.1031999998</v>
      </c>
      <c r="J127" s="4">
        <f t="shared" si="32"/>
        <v>1909772.5515999999</v>
      </c>
      <c r="K127" s="4">
        <f t="shared" si="16"/>
        <v>1909772.5515999999</v>
      </c>
      <c r="L127" s="4">
        <v>75321301.319700003</v>
      </c>
      <c r="M127" s="5">
        <f t="shared" si="17"/>
        <v>204432724.03749999</v>
      </c>
      <c r="N127" s="8"/>
      <c r="O127" s="141"/>
      <c r="P127" s="9">
        <v>4</v>
      </c>
      <c r="Q127" s="135"/>
      <c r="R127" s="4" t="s">
        <v>568</v>
      </c>
      <c r="S127" s="4">
        <v>122668310.01109999</v>
      </c>
      <c r="T127" s="4">
        <f t="shared" si="33"/>
        <v>-58259.97</v>
      </c>
      <c r="U127" s="4">
        <v>1029807.9569</v>
      </c>
      <c r="V127" s="4">
        <v>122106.46769999999</v>
      </c>
      <c r="W127" s="4">
        <v>3716354.5321000004</v>
      </c>
      <c r="X127" s="4">
        <v>0</v>
      </c>
      <c r="Y127" s="4">
        <f t="shared" si="23"/>
        <v>3716354.5321000004</v>
      </c>
      <c r="Z127" s="4">
        <v>380295110.43910003</v>
      </c>
      <c r="AA127" s="5">
        <f t="shared" si="19"/>
        <v>507773429.43690002</v>
      </c>
    </row>
    <row r="128" spans="1:27" ht="24.9" customHeight="1" x14ac:dyDescent="0.25">
      <c r="A128" s="146"/>
      <c r="B128" s="148"/>
      <c r="C128" s="1">
        <v>6</v>
      </c>
      <c r="D128" s="4" t="s">
        <v>190</v>
      </c>
      <c r="E128" s="4">
        <v>123951308.714</v>
      </c>
      <c r="F128" s="4">
        <f t="shared" si="30"/>
        <v>-58259.97</v>
      </c>
      <c r="G128" s="4">
        <v>1040573.6963</v>
      </c>
      <c r="H128" s="4">
        <v>123382.9838</v>
      </c>
      <c r="I128" s="4">
        <v>3755205.7609000001</v>
      </c>
      <c r="J128" s="4">
        <f t="shared" si="32"/>
        <v>1877602.8804500001</v>
      </c>
      <c r="K128" s="4">
        <f t="shared" si="16"/>
        <v>1877602.8804500001</v>
      </c>
      <c r="L128" s="4">
        <v>76310692.304299995</v>
      </c>
      <c r="M128" s="5">
        <f t="shared" si="17"/>
        <v>203245300.60885</v>
      </c>
      <c r="N128" s="8"/>
      <c r="O128" s="141"/>
      <c r="P128" s="9">
        <v>5</v>
      </c>
      <c r="Q128" s="135"/>
      <c r="R128" s="4" t="s">
        <v>569</v>
      </c>
      <c r="S128" s="4">
        <v>103123620.86830001</v>
      </c>
      <c r="T128" s="4">
        <f t="shared" si="33"/>
        <v>-58259.97</v>
      </c>
      <c r="U128" s="4">
        <v>865806.98800000001</v>
      </c>
      <c r="V128" s="4">
        <v>102660.53230000001</v>
      </c>
      <c r="W128" s="4">
        <v>3124510.4507000004</v>
      </c>
      <c r="X128" s="4">
        <v>0</v>
      </c>
      <c r="Y128" s="4">
        <f t="shared" si="23"/>
        <v>3124510.4507000004</v>
      </c>
      <c r="Z128" s="4">
        <v>366481458.24970001</v>
      </c>
      <c r="AA128" s="5">
        <f t="shared" si="19"/>
        <v>473639797.11900002</v>
      </c>
    </row>
    <row r="129" spans="1:27" ht="24.9" customHeight="1" x14ac:dyDescent="0.25">
      <c r="A129" s="146"/>
      <c r="B129" s="148"/>
      <c r="C129" s="1">
        <v>7</v>
      </c>
      <c r="D129" s="4" t="s">
        <v>191</v>
      </c>
      <c r="E129" s="4">
        <v>171269441.71630001</v>
      </c>
      <c r="F129" s="4">
        <f t="shared" si="30"/>
        <v>-58259.97</v>
      </c>
      <c r="G129" s="4">
        <v>1437623.7392</v>
      </c>
      <c r="H129" s="4">
        <v>170462.03169999999</v>
      </c>
      <c r="I129" s="4">
        <v>5188073.6237999992</v>
      </c>
      <c r="J129" s="4">
        <f t="shared" si="32"/>
        <v>2594036.8118999996</v>
      </c>
      <c r="K129" s="4">
        <f t="shared" si="16"/>
        <v>2594036.8118999996</v>
      </c>
      <c r="L129" s="4">
        <v>94435869.223299995</v>
      </c>
      <c r="M129" s="5">
        <f t="shared" si="17"/>
        <v>269849173.55239999</v>
      </c>
      <c r="N129" s="8"/>
      <c r="O129" s="141"/>
      <c r="P129" s="9">
        <v>6</v>
      </c>
      <c r="Q129" s="135"/>
      <c r="R129" s="4" t="s">
        <v>570</v>
      </c>
      <c r="S129" s="4">
        <v>115295276.0782</v>
      </c>
      <c r="T129" s="4">
        <f t="shared" si="33"/>
        <v>-58259.97</v>
      </c>
      <c r="U129" s="4">
        <v>967940.27</v>
      </c>
      <c r="V129" s="4">
        <v>114770.6876</v>
      </c>
      <c r="W129" s="4">
        <v>3493087.4101</v>
      </c>
      <c r="X129" s="4">
        <v>0</v>
      </c>
      <c r="Y129" s="4">
        <f t="shared" si="23"/>
        <v>3493087.4101</v>
      </c>
      <c r="Z129" s="4">
        <v>369733430.19630003</v>
      </c>
      <c r="AA129" s="5">
        <f t="shared" si="19"/>
        <v>489546244.67220002</v>
      </c>
    </row>
    <row r="130" spans="1:27" ht="24.9" customHeight="1" x14ac:dyDescent="0.25">
      <c r="A130" s="146"/>
      <c r="B130" s="149"/>
      <c r="C130" s="1">
        <v>8</v>
      </c>
      <c r="D130" s="4" t="s">
        <v>192</v>
      </c>
      <c r="E130" s="4">
        <v>158083612.97049999</v>
      </c>
      <c r="F130" s="4">
        <f t="shared" si="30"/>
        <v>-58259.97</v>
      </c>
      <c r="G130" s="4">
        <v>1326980.4501</v>
      </c>
      <c r="H130" s="4">
        <v>157342.8273</v>
      </c>
      <c r="I130" s="4">
        <v>4788785.8864999991</v>
      </c>
      <c r="J130" s="4">
        <f t="shared" si="32"/>
        <v>2394392.9432499995</v>
      </c>
      <c r="K130" s="4">
        <f t="shared" si="16"/>
        <v>2394392.9432499995</v>
      </c>
      <c r="L130" s="4">
        <v>99085595.746399999</v>
      </c>
      <c r="M130" s="5">
        <f t="shared" si="17"/>
        <v>260989664.96755001</v>
      </c>
      <c r="N130" s="8"/>
      <c r="O130" s="141"/>
      <c r="P130" s="9">
        <v>7</v>
      </c>
      <c r="Q130" s="135"/>
      <c r="R130" s="4" t="s">
        <v>571</v>
      </c>
      <c r="S130" s="4">
        <v>105853909.5793</v>
      </c>
      <c r="T130" s="4">
        <f t="shared" si="33"/>
        <v>-58259.97</v>
      </c>
      <c r="U130" s="4">
        <v>888717.04760000005</v>
      </c>
      <c r="V130" s="4">
        <v>105377.02559999999</v>
      </c>
      <c r="W130" s="4">
        <v>3207187.9087000005</v>
      </c>
      <c r="X130" s="4">
        <v>0</v>
      </c>
      <c r="Y130" s="4">
        <f t="shared" si="23"/>
        <v>3207187.9087000005</v>
      </c>
      <c r="Z130" s="4">
        <v>361554647.43690002</v>
      </c>
      <c r="AA130" s="5">
        <f t="shared" si="19"/>
        <v>471551579.02810001</v>
      </c>
    </row>
    <row r="131" spans="1:27" ht="24.9" customHeight="1" x14ac:dyDescent="0.25">
      <c r="A131" s="1"/>
      <c r="B131" s="145" t="s">
        <v>831</v>
      </c>
      <c r="C131" s="143"/>
      <c r="D131" s="11"/>
      <c r="E131" s="11">
        <f>SUM(E123:E130)</f>
        <v>1070181853.0329</v>
      </c>
      <c r="F131" s="11">
        <f t="shared" ref="F131:L131" si="34">SUM(F123:F130)</f>
        <v>-466079.75999999989</v>
      </c>
      <c r="G131" s="11">
        <f t="shared" si="34"/>
        <v>8983888.0073999986</v>
      </c>
      <c r="H131" s="11">
        <f t="shared" si="34"/>
        <v>1065238.2548</v>
      </c>
      <c r="I131" s="11">
        <f t="shared" si="34"/>
        <v>32420911.771699995</v>
      </c>
      <c r="J131" s="11">
        <f t="shared" si="34"/>
        <v>16210455.885849997</v>
      </c>
      <c r="K131" s="11">
        <f t="shared" si="34"/>
        <v>16210455.885849997</v>
      </c>
      <c r="L131" s="11">
        <f t="shared" si="34"/>
        <v>638740736.09450006</v>
      </c>
      <c r="M131" s="5">
        <f t="shared" si="17"/>
        <v>1734716091.51545</v>
      </c>
      <c r="N131" s="8"/>
      <c r="O131" s="141"/>
      <c r="P131" s="9">
        <v>8</v>
      </c>
      <c r="Q131" s="135"/>
      <c r="R131" s="4" t="s">
        <v>572</v>
      </c>
      <c r="S131" s="4">
        <v>127713505.15539999</v>
      </c>
      <c r="T131" s="4">
        <f t="shared" si="33"/>
        <v>-58259.97</v>
      </c>
      <c r="U131" s="4">
        <v>1072142.5719999999</v>
      </c>
      <c r="V131" s="4">
        <v>127126.171</v>
      </c>
      <c r="W131" s="4">
        <v>3869131.0160999997</v>
      </c>
      <c r="X131" s="4">
        <v>0</v>
      </c>
      <c r="Y131" s="4">
        <f t="shared" si="23"/>
        <v>3869131.0160999997</v>
      </c>
      <c r="Z131" s="4">
        <v>376131857.32249999</v>
      </c>
      <c r="AA131" s="5">
        <f t="shared" si="19"/>
        <v>508855502.26699996</v>
      </c>
    </row>
    <row r="132" spans="1:27" ht="24.9" customHeight="1" x14ac:dyDescent="0.25">
      <c r="A132" s="146">
        <v>7</v>
      </c>
      <c r="B132" s="147" t="s">
        <v>913</v>
      </c>
      <c r="C132" s="1">
        <v>1</v>
      </c>
      <c r="D132" s="4" t="s">
        <v>193</v>
      </c>
      <c r="E132" s="4">
        <v>119885215.7999</v>
      </c>
      <c r="F132" s="4">
        <f>-6125151.21</f>
        <v>-6125151.21</v>
      </c>
      <c r="G132" s="4">
        <v>1057362.5469</v>
      </c>
      <c r="H132" s="4">
        <v>125373.67260000001</v>
      </c>
      <c r="I132" s="4">
        <v>3815793.0969000002</v>
      </c>
      <c r="J132" s="4">
        <f>I132/2</f>
        <v>1907896.5484500001</v>
      </c>
      <c r="K132" s="4">
        <f t="shared" si="16"/>
        <v>1907896.5484500001</v>
      </c>
      <c r="L132" s="4">
        <v>67907402.189099997</v>
      </c>
      <c r="M132" s="5">
        <f t="shared" si="17"/>
        <v>184758099.54695001</v>
      </c>
      <c r="N132" s="8"/>
      <c r="O132" s="141"/>
      <c r="P132" s="9">
        <v>9</v>
      </c>
      <c r="Q132" s="135"/>
      <c r="R132" s="4" t="s">
        <v>573</v>
      </c>
      <c r="S132" s="4">
        <v>85259620.582000002</v>
      </c>
      <c r="T132" s="4">
        <f t="shared" si="33"/>
        <v>-58259.97</v>
      </c>
      <c r="U132" s="4">
        <v>715908.80669999996</v>
      </c>
      <c r="V132" s="4">
        <v>84886.793699999995</v>
      </c>
      <c r="W132" s="4">
        <v>2583560.2846000004</v>
      </c>
      <c r="X132" s="4">
        <v>0</v>
      </c>
      <c r="Y132" s="4">
        <f t="shared" si="23"/>
        <v>2583560.2846000004</v>
      </c>
      <c r="Z132" s="4">
        <v>352794289.14590001</v>
      </c>
      <c r="AA132" s="5">
        <f t="shared" si="19"/>
        <v>441380005.64289999</v>
      </c>
    </row>
    <row r="133" spans="1:27" ht="24.9" customHeight="1" x14ac:dyDescent="0.25">
      <c r="A133" s="146"/>
      <c r="B133" s="148"/>
      <c r="C133" s="1">
        <v>2</v>
      </c>
      <c r="D133" s="4" t="s">
        <v>194</v>
      </c>
      <c r="E133" s="4">
        <v>105059931.32080001</v>
      </c>
      <c r="F133" s="4">
        <f t="shared" ref="F133:F154" si="35">-6125151.21</f>
        <v>-6125151.21</v>
      </c>
      <c r="G133" s="4">
        <v>932962.46039999998</v>
      </c>
      <c r="H133" s="4">
        <v>110623.29610000001</v>
      </c>
      <c r="I133" s="4">
        <v>3366860.0486000003</v>
      </c>
      <c r="J133" s="4">
        <f t="shared" ref="J133:J154" si="36">I133/2</f>
        <v>1683430.0243000002</v>
      </c>
      <c r="K133" s="4">
        <f t="shared" si="16"/>
        <v>1683430.0243000002</v>
      </c>
      <c r="L133" s="4">
        <v>59225016.677900001</v>
      </c>
      <c r="M133" s="5">
        <f t="shared" si="17"/>
        <v>160886812.5695</v>
      </c>
      <c r="N133" s="8"/>
      <c r="O133" s="141"/>
      <c r="P133" s="9">
        <v>10</v>
      </c>
      <c r="Q133" s="135"/>
      <c r="R133" s="4" t="s">
        <v>574</v>
      </c>
      <c r="S133" s="4">
        <v>145417316.39500001</v>
      </c>
      <c r="T133" s="4">
        <f t="shared" si="33"/>
        <v>-58259.97</v>
      </c>
      <c r="U133" s="4">
        <v>1220696.5948999999</v>
      </c>
      <c r="V133" s="4">
        <v>144740.52989999999</v>
      </c>
      <c r="W133" s="4">
        <v>4405230.4047000008</v>
      </c>
      <c r="X133" s="4">
        <v>0</v>
      </c>
      <c r="Y133" s="4">
        <f t="shared" si="23"/>
        <v>4405230.4047000008</v>
      </c>
      <c r="Z133" s="4">
        <v>395329468.292</v>
      </c>
      <c r="AA133" s="5">
        <f t="shared" si="19"/>
        <v>546459192.24650002</v>
      </c>
    </row>
    <row r="134" spans="1:27" ht="24.9" customHeight="1" x14ac:dyDescent="0.25">
      <c r="A134" s="146"/>
      <c r="B134" s="148"/>
      <c r="C134" s="1">
        <v>3</v>
      </c>
      <c r="D134" s="4" t="s">
        <v>195</v>
      </c>
      <c r="E134" s="4">
        <v>101535064.7925</v>
      </c>
      <c r="F134" s="4">
        <f t="shared" si="35"/>
        <v>-6125151.21</v>
      </c>
      <c r="G134" s="4">
        <v>903385.03799999994</v>
      </c>
      <c r="H134" s="4">
        <v>107116.23970000001</v>
      </c>
      <c r="I134" s="4">
        <v>3260121.5183999995</v>
      </c>
      <c r="J134" s="4">
        <f t="shared" si="36"/>
        <v>1630060.7591999997</v>
      </c>
      <c r="K134" s="4">
        <f t="shared" si="16"/>
        <v>1630060.7591999997</v>
      </c>
      <c r="L134" s="4">
        <v>56654518.604699999</v>
      </c>
      <c r="M134" s="5">
        <f t="shared" si="17"/>
        <v>154704994.22410002</v>
      </c>
      <c r="N134" s="8"/>
      <c r="O134" s="141"/>
      <c r="P134" s="9">
        <v>11</v>
      </c>
      <c r="Q134" s="135"/>
      <c r="R134" s="4" t="s">
        <v>575</v>
      </c>
      <c r="S134" s="4">
        <v>125698179.13330001</v>
      </c>
      <c r="T134" s="4">
        <f t="shared" si="33"/>
        <v>-58259.97</v>
      </c>
      <c r="U134" s="4">
        <v>1055231.8185000001</v>
      </c>
      <c r="V134" s="4">
        <v>125121.0278</v>
      </c>
      <c r="W134" s="4">
        <v>3808103.7584999995</v>
      </c>
      <c r="X134" s="4">
        <v>0</v>
      </c>
      <c r="Y134" s="4">
        <f t="shared" si="23"/>
        <v>3808103.7584999995</v>
      </c>
      <c r="Z134" s="4">
        <v>379614047.6699</v>
      </c>
      <c r="AA134" s="5">
        <f t="shared" si="19"/>
        <v>510242423.43799996</v>
      </c>
    </row>
    <row r="135" spans="1:27" ht="24.9" customHeight="1" x14ac:dyDescent="0.25">
      <c r="A135" s="146"/>
      <c r="B135" s="148"/>
      <c r="C135" s="1">
        <v>4</v>
      </c>
      <c r="D135" s="4" t="s">
        <v>196</v>
      </c>
      <c r="E135" s="4">
        <v>121504627.6136</v>
      </c>
      <c r="F135" s="4">
        <f t="shared" si="35"/>
        <v>-6125151.21</v>
      </c>
      <c r="G135" s="4">
        <v>1070951.1542</v>
      </c>
      <c r="H135" s="4">
        <v>126984.902</v>
      </c>
      <c r="I135" s="4">
        <v>3864831.4463999998</v>
      </c>
      <c r="J135" s="4">
        <f t="shared" si="36"/>
        <v>1932415.7231999999</v>
      </c>
      <c r="K135" s="4">
        <f t="shared" si="16"/>
        <v>1932415.7231999999</v>
      </c>
      <c r="L135" s="4">
        <v>71311208.652400002</v>
      </c>
      <c r="M135" s="5">
        <f t="shared" si="17"/>
        <v>189821036.83540002</v>
      </c>
      <c r="N135" s="8"/>
      <c r="O135" s="141"/>
      <c r="P135" s="9">
        <v>12</v>
      </c>
      <c r="Q135" s="135"/>
      <c r="R135" s="4" t="s">
        <v>576</v>
      </c>
      <c r="S135" s="4">
        <v>172850606.37439999</v>
      </c>
      <c r="T135" s="4">
        <f t="shared" si="33"/>
        <v>-58259.97</v>
      </c>
      <c r="U135" s="4">
        <v>1450891.4117999999</v>
      </c>
      <c r="V135" s="4">
        <v>172035.20730000001</v>
      </c>
      <c r="W135" s="4">
        <v>5235953.7889</v>
      </c>
      <c r="X135" s="4">
        <v>0</v>
      </c>
      <c r="Y135" s="4">
        <f t="shared" si="23"/>
        <v>5235953.7889</v>
      </c>
      <c r="Z135" s="4">
        <v>410093730.62830001</v>
      </c>
      <c r="AA135" s="5">
        <f t="shared" si="19"/>
        <v>589744957.44070005</v>
      </c>
    </row>
    <row r="136" spans="1:27" ht="24.9" customHeight="1" x14ac:dyDescent="0.25">
      <c r="A136" s="146"/>
      <c r="B136" s="148"/>
      <c r="C136" s="1">
        <v>5</v>
      </c>
      <c r="D136" s="4" t="s">
        <v>197</v>
      </c>
      <c r="E136" s="4">
        <v>159518430.34580001</v>
      </c>
      <c r="F136" s="4">
        <f t="shared" si="35"/>
        <v>-6125151.21</v>
      </c>
      <c r="G136" s="4">
        <v>1389927.8561</v>
      </c>
      <c r="H136" s="4">
        <v>164806.6318</v>
      </c>
      <c r="I136" s="4">
        <v>5015949.4813999999</v>
      </c>
      <c r="J136" s="4">
        <f t="shared" si="36"/>
        <v>2507974.7407</v>
      </c>
      <c r="K136" s="4">
        <f t="shared" si="16"/>
        <v>2507974.7407</v>
      </c>
      <c r="L136" s="4">
        <v>92581059.299099997</v>
      </c>
      <c r="M136" s="5">
        <f t="shared" si="17"/>
        <v>250037047.66350001</v>
      </c>
      <c r="N136" s="8"/>
      <c r="O136" s="141"/>
      <c r="P136" s="9">
        <v>13</v>
      </c>
      <c r="Q136" s="135"/>
      <c r="R136" s="4" t="s">
        <v>577</v>
      </c>
      <c r="S136" s="4">
        <v>187017960.98249999</v>
      </c>
      <c r="T136" s="4">
        <f t="shared" si="33"/>
        <v>-58259.97</v>
      </c>
      <c r="U136" s="4">
        <v>1569770.7588</v>
      </c>
      <c r="V136" s="4">
        <v>186130.97829999999</v>
      </c>
      <c r="W136" s="4">
        <v>5664963.6807000004</v>
      </c>
      <c r="X136" s="4">
        <v>0</v>
      </c>
      <c r="Y136" s="4">
        <f t="shared" si="23"/>
        <v>5664963.6807000004</v>
      </c>
      <c r="Z136" s="4">
        <v>427877279.88450003</v>
      </c>
      <c r="AA136" s="5">
        <f t="shared" si="19"/>
        <v>622257846.31480002</v>
      </c>
    </row>
    <row r="137" spans="1:27" ht="24.9" customHeight="1" x14ac:dyDescent="0.25">
      <c r="A137" s="146"/>
      <c r="B137" s="148"/>
      <c r="C137" s="1">
        <v>6</v>
      </c>
      <c r="D137" s="4" t="s">
        <v>198</v>
      </c>
      <c r="E137" s="4">
        <v>129207731.0328</v>
      </c>
      <c r="F137" s="4">
        <f t="shared" si="35"/>
        <v>-6125151.21</v>
      </c>
      <c r="G137" s="4">
        <v>1135588.4791999999</v>
      </c>
      <c r="H137" s="4">
        <v>134649.0839</v>
      </c>
      <c r="I137" s="4">
        <v>4098093.5942000002</v>
      </c>
      <c r="J137" s="4">
        <f t="shared" si="36"/>
        <v>2049046.7971000001</v>
      </c>
      <c r="K137" s="4">
        <f t="shared" ref="K137:K200" si="37">I137-J137</f>
        <v>2049046.7971000001</v>
      </c>
      <c r="L137" s="4">
        <v>69650073.262600005</v>
      </c>
      <c r="M137" s="5">
        <f t="shared" ref="M137:M200" si="38">E137+F137+G137+H137+I137+L137-J137</f>
        <v>196051937.44560003</v>
      </c>
      <c r="N137" s="8"/>
      <c r="O137" s="141"/>
      <c r="P137" s="9">
        <v>14</v>
      </c>
      <c r="Q137" s="135"/>
      <c r="R137" s="4" t="s">
        <v>578</v>
      </c>
      <c r="S137" s="4">
        <v>100647762.3259</v>
      </c>
      <c r="T137" s="4">
        <f t="shared" si="33"/>
        <v>-58259.97</v>
      </c>
      <c r="U137" s="4">
        <v>845031.87120000005</v>
      </c>
      <c r="V137" s="4">
        <v>100197.1836</v>
      </c>
      <c r="W137" s="4">
        <v>3049537.5405000001</v>
      </c>
      <c r="X137" s="4">
        <v>0</v>
      </c>
      <c r="Y137" s="4">
        <f t="shared" si="23"/>
        <v>3049537.5405000001</v>
      </c>
      <c r="Z137" s="4">
        <v>365395457.75760001</v>
      </c>
      <c r="AA137" s="5">
        <f t="shared" ref="AA137:AA200" si="39">S137+T137+U137+V137+W137-X137+Z137</f>
        <v>469979726.70880002</v>
      </c>
    </row>
    <row r="138" spans="1:27" ht="24.9" customHeight="1" x14ac:dyDescent="0.25">
      <c r="A138" s="146"/>
      <c r="B138" s="148"/>
      <c r="C138" s="1">
        <v>7</v>
      </c>
      <c r="D138" s="4" t="s">
        <v>199</v>
      </c>
      <c r="E138" s="4">
        <v>122250720.7142</v>
      </c>
      <c r="F138" s="4">
        <f t="shared" si="35"/>
        <v>-6125151.21</v>
      </c>
      <c r="G138" s="4">
        <v>1077211.6780000001</v>
      </c>
      <c r="H138" s="4">
        <v>127727.22530000001</v>
      </c>
      <c r="I138" s="4">
        <v>3887424.3248000001</v>
      </c>
      <c r="J138" s="4">
        <f t="shared" si="36"/>
        <v>1943712.1624</v>
      </c>
      <c r="K138" s="4">
        <f t="shared" si="37"/>
        <v>1943712.1624</v>
      </c>
      <c r="L138" s="4">
        <v>65819677.583800003</v>
      </c>
      <c r="M138" s="5">
        <f t="shared" si="38"/>
        <v>185093898.15369999</v>
      </c>
      <c r="N138" s="8"/>
      <c r="O138" s="141"/>
      <c r="P138" s="9">
        <v>15</v>
      </c>
      <c r="Q138" s="135"/>
      <c r="R138" s="4" t="s">
        <v>579</v>
      </c>
      <c r="S138" s="4">
        <v>121459729.5367</v>
      </c>
      <c r="T138" s="4">
        <f t="shared" si="33"/>
        <v>-58259.97</v>
      </c>
      <c r="U138" s="4">
        <v>1019666.6665000001</v>
      </c>
      <c r="V138" s="4">
        <v>120903.9939</v>
      </c>
      <c r="W138" s="4">
        <v>3679756.8050000002</v>
      </c>
      <c r="X138" s="4">
        <v>0</v>
      </c>
      <c r="Y138" s="4">
        <f t="shared" si="23"/>
        <v>3679756.8050000002</v>
      </c>
      <c r="Z138" s="4">
        <v>380233992.93510002</v>
      </c>
      <c r="AA138" s="5">
        <f t="shared" si="39"/>
        <v>506455789.96720004</v>
      </c>
    </row>
    <row r="139" spans="1:27" ht="24.9" customHeight="1" x14ac:dyDescent="0.25">
      <c r="A139" s="146"/>
      <c r="B139" s="148"/>
      <c r="C139" s="1">
        <v>8</v>
      </c>
      <c r="D139" s="4" t="s">
        <v>200</v>
      </c>
      <c r="E139" s="4">
        <v>104194975.51639999</v>
      </c>
      <c r="F139" s="4">
        <f t="shared" si="35"/>
        <v>-6125151.21</v>
      </c>
      <c r="G139" s="4">
        <v>925704.55059999996</v>
      </c>
      <c r="H139" s="4">
        <v>109762.7107</v>
      </c>
      <c r="I139" s="4">
        <v>3340667.8196</v>
      </c>
      <c r="J139" s="4">
        <f t="shared" si="36"/>
        <v>1670333.9098</v>
      </c>
      <c r="K139" s="4">
        <f t="shared" si="37"/>
        <v>1670333.9098</v>
      </c>
      <c r="L139" s="4">
        <v>60132460.874499999</v>
      </c>
      <c r="M139" s="5">
        <f t="shared" si="38"/>
        <v>160908086.35200003</v>
      </c>
      <c r="N139" s="8"/>
      <c r="O139" s="141"/>
      <c r="P139" s="9">
        <v>16</v>
      </c>
      <c r="Q139" s="135"/>
      <c r="R139" s="4" t="s">
        <v>580</v>
      </c>
      <c r="S139" s="4">
        <v>181863299.9524</v>
      </c>
      <c r="T139" s="4">
        <f t="shared" si="33"/>
        <v>-58259.97</v>
      </c>
      <c r="U139" s="4">
        <v>1526517.6072</v>
      </c>
      <c r="V139" s="4">
        <v>181002.36230000001</v>
      </c>
      <c r="W139" s="4">
        <v>5508872.3967999993</v>
      </c>
      <c r="X139" s="4">
        <v>0</v>
      </c>
      <c r="Y139" s="4">
        <f t="shared" si="23"/>
        <v>5508872.3967999993</v>
      </c>
      <c r="Z139" s="4">
        <v>423439546.13880002</v>
      </c>
      <c r="AA139" s="5">
        <f t="shared" si="39"/>
        <v>612460978.48750007</v>
      </c>
    </row>
    <row r="140" spans="1:27" ht="24.9" customHeight="1" x14ac:dyDescent="0.25">
      <c r="A140" s="146"/>
      <c r="B140" s="148"/>
      <c r="C140" s="1">
        <v>9</v>
      </c>
      <c r="D140" s="4" t="s">
        <v>201</v>
      </c>
      <c r="E140" s="4">
        <v>133237622.4497</v>
      </c>
      <c r="F140" s="4">
        <f t="shared" si="35"/>
        <v>-6125151.21</v>
      </c>
      <c r="G140" s="4">
        <v>1169403.6037999999</v>
      </c>
      <c r="H140" s="4">
        <v>138658.6134</v>
      </c>
      <c r="I140" s="4">
        <v>4220125.0762999998</v>
      </c>
      <c r="J140" s="4">
        <f t="shared" si="36"/>
        <v>2110062.5381499999</v>
      </c>
      <c r="K140" s="4">
        <f t="shared" si="37"/>
        <v>2110062.5381499999</v>
      </c>
      <c r="L140" s="4">
        <v>74188527.558599994</v>
      </c>
      <c r="M140" s="5">
        <f t="shared" si="38"/>
        <v>204719123.55364996</v>
      </c>
      <c r="N140" s="8"/>
      <c r="O140" s="141"/>
      <c r="P140" s="9">
        <v>17</v>
      </c>
      <c r="Q140" s="135"/>
      <c r="R140" s="4" t="s">
        <v>581</v>
      </c>
      <c r="S140" s="4">
        <v>176463686.85699999</v>
      </c>
      <c r="T140" s="4">
        <f t="shared" si="33"/>
        <v>-58259.97</v>
      </c>
      <c r="U140" s="4">
        <v>1481209.0441999999</v>
      </c>
      <c r="V140" s="4">
        <v>175630.0318</v>
      </c>
      <c r="W140" s="4">
        <v>5345363.5770999994</v>
      </c>
      <c r="X140" s="4">
        <v>0</v>
      </c>
      <c r="Y140" s="4">
        <f t="shared" si="23"/>
        <v>5345363.5770999994</v>
      </c>
      <c r="Z140" s="4">
        <v>418651825.6099</v>
      </c>
      <c r="AA140" s="5">
        <f t="shared" si="39"/>
        <v>602059455.14999998</v>
      </c>
    </row>
    <row r="141" spans="1:27" ht="24.9" customHeight="1" x14ac:dyDescent="0.25">
      <c r="A141" s="146"/>
      <c r="B141" s="148"/>
      <c r="C141" s="1">
        <v>10</v>
      </c>
      <c r="D141" s="4" t="s">
        <v>202</v>
      </c>
      <c r="E141" s="4">
        <v>125727831.4702</v>
      </c>
      <c r="F141" s="4">
        <f t="shared" si="35"/>
        <v>-6125151.21</v>
      </c>
      <c r="G141" s="4">
        <v>1106388.3781000001</v>
      </c>
      <c r="H141" s="4">
        <v>131186.76730000001</v>
      </c>
      <c r="I141" s="4">
        <v>3992716.7346999999</v>
      </c>
      <c r="J141" s="4">
        <f t="shared" si="36"/>
        <v>1996358.36735</v>
      </c>
      <c r="K141" s="4">
        <f t="shared" si="37"/>
        <v>1996358.36735</v>
      </c>
      <c r="L141" s="4">
        <v>74319258.722000003</v>
      </c>
      <c r="M141" s="5">
        <f t="shared" si="38"/>
        <v>197155872.49494997</v>
      </c>
      <c r="N141" s="8"/>
      <c r="O141" s="141"/>
      <c r="P141" s="9">
        <v>18</v>
      </c>
      <c r="Q141" s="135"/>
      <c r="R141" s="4" t="s">
        <v>582</v>
      </c>
      <c r="S141" s="4">
        <v>180185409.95300001</v>
      </c>
      <c r="T141" s="4">
        <f t="shared" si="33"/>
        <v>-58259.97</v>
      </c>
      <c r="U141" s="4">
        <v>1512438.3049999999</v>
      </c>
      <c r="V141" s="4">
        <v>179332.95019999999</v>
      </c>
      <c r="W141" s="4">
        <v>5458063.2352999998</v>
      </c>
      <c r="X141" s="4">
        <v>0</v>
      </c>
      <c r="Y141" s="4">
        <f t="shared" si="23"/>
        <v>5458063.2352999998</v>
      </c>
      <c r="Z141" s="4">
        <v>421863646.37120003</v>
      </c>
      <c r="AA141" s="5">
        <f t="shared" si="39"/>
        <v>609140630.8447001</v>
      </c>
    </row>
    <row r="142" spans="1:27" ht="24.9" customHeight="1" x14ac:dyDescent="0.25">
      <c r="A142" s="146"/>
      <c r="B142" s="148"/>
      <c r="C142" s="1">
        <v>11</v>
      </c>
      <c r="D142" s="4" t="s">
        <v>203</v>
      </c>
      <c r="E142" s="4">
        <v>144837714.14039999</v>
      </c>
      <c r="F142" s="4">
        <f t="shared" si="35"/>
        <v>-6125151.21</v>
      </c>
      <c r="G142" s="4">
        <v>1266740.8529000001</v>
      </c>
      <c r="H142" s="4">
        <v>150200.0931</v>
      </c>
      <c r="I142" s="4">
        <v>4571394.1888999995</v>
      </c>
      <c r="J142" s="4">
        <f t="shared" si="36"/>
        <v>2285697.0944499997</v>
      </c>
      <c r="K142" s="4">
        <f t="shared" si="37"/>
        <v>2285697.0944499997</v>
      </c>
      <c r="L142" s="4">
        <v>77474484.126300007</v>
      </c>
      <c r="M142" s="5">
        <f t="shared" si="38"/>
        <v>219889685.09715</v>
      </c>
      <c r="N142" s="8"/>
      <c r="O142" s="141"/>
      <c r="P142" s="9">
        <v>19</v>
      </c>
      <c r="Q142" s="135"/>
      <c r="R142" s="4" t="s">
        <v>583</v>
      </c>
      <c r="S142" s="4">
        <v>139343365.09509999</v>
      </c>
      <c r="T142" s="4">
        <f t="shared" si="33"/>
        <v>-58259.97</v>
      </c>
      <c r="U142" s="4">
        <v>1169729.6088</v>
      </c>
      <c r="V142" s="4">
        <v>138697.26850000001</v>
      </c>
      <c r="W142" s="4">
        <v>4221301.5584000004</v>
      </c>
      <c r="X142" s="4">
        <v>0</v>
      </c>
      <c r="Y142" s="4">
        <f t="shared" si="23"/>
        <v>4221301.5584000004</v>
      </c>
      <c r="Z142" s="4">
        <v>391875507.1056</v>
      </c>
      <c r="AA142" s="5">
        <f t="shared" si="39"/>
        <v>536690340.66639996</v>
      </c>
    </row>
    <row r="143" spans="1:27" ht="24.9" customHeight="1" x14ac:dyDescent="0.25">
      <c r="A143" s="146"/>
      <c r="B143" s="148"/>
      <c r="C143" s="1">
        <v>12</v>
      </c>
      <c r="D143" s="4" t="s">
        <v>204</v>
      </c>
      <c r="E143" s="4">
        <v>109805437.51549999</v>
      </c>
      <c r="F143" s="4">
        <f t="shared" si="35"/>
        <v>-6125151.21</v>
      </c>
      <c r="G143" s="4">
        <v>972782.3628</v>
      </c>
      <c r="H143" s="4">
        <v>115344.82460000001</v>
      </c>
      <c r="I143" s="4">
        <v>3510561.4773999997</v>
      </c>
      <c r="J143" s="4">
        <f t="shared" si="36"/>
        <v>1755280.7386999999</v>
      </c>
      <c r="K143" s="4">
        <f t="shared" si="37"/>
        <v>1755280.7386999999</v>
      </c>
      <c r="L143" s="4">
        <v>66561857.857000001</v>
      </c>
      <c r="M143" s="5">
        <f t="shared" si="38"/>
        <v>173085552.08860001</v>
      </c>
      <c r="N143" s="8"/>
      <c r="O143" s="142"/>
      <c r="P143" s="9">
        <v>20</v>
      </c>
      <c r="Q143" s="136"/>
      <c r="R143" s="4" t="s">
        <v>584</v>
      </c>
      <c r="S143" s="4">
        <v>159399461.20879999</v>
      </c>
      <c r="T143" s="4">
        <f>-58259.97</f>
        <v>-58259.97</v>
      </c>
      <c r="U143" s="4">
        <v>1338021.8325</v>
      </c>
      <c r="V143" s="4">
        <v>158652.0269</v>
      </c>
      <c r="W143" s="4">
        <v>4828631.8512000004</v>
      </c>
      <c r="X143" s="4">
        <v>0</v>
      </c>
      <c r="Y143" s="4">
        <f t="shared" si="23"/>
        <v>4828631.8512000004</v>
      </c>
      <c r="Z143" s="4">
        <v>405757402.6067</v>
      </c>
      <c r="AA143" s="5">
        <f t="shared" si="39"/>
        <v>571423909.55610001</v>
      </c>
    </row>
    <row r="144" spans="1:27" ht="24.9" customHeight="1" x14ac:dyDescent="0.25">
      <c r="A144" s="146"/>
      <c r="B144" s="148"/>
      <c r="C144" s="1">
        <v>13</v>
      </c>
      <c r="D144" s="4" t="s">
        <v>205</v>
      </c>
      <c r="E144" s="4">
        <v>133134734.51270001</v>
      </c>
      <c r="F144" s="4">
        <f t="shared" si="35"/>
        <v>-6125151.21</v>
      </c>
      <c r="G144" s="4">
        <v>1168540.2633</v>
      </c>
      <c r="H144" s="4">
        <v>138556.24530000001</v>
      </c>
      <c r="I144" s="4">
        <v>4217009.4670000002</v>
      </c>
      <c r="J144" s="4">
        <f t="shared" si="36"/>
        <v>2108504.7335000001</v>
      </c>
      <c r="K144" s="4">
        <f t="shared" si="37"/>
        <v>2108504.7335000001</v>
      </c>
      <c r="L144" s="4">
        <v>84148214.090200007</v>
      </c>
      <c r="M144" s="5">
        <f t="shared" si="38"/>
        <v>214573398.63500002</v>
      </c>
      <c r="N144" s="8"/>
      <c r="O144" s="15"/>
      <c r="P144" s="143"/>
      <c r="Q144" s="144"/>
      <c r="R144" s="11"/>
      <c r="S144" s="11">
        <f>SUM(S124:S143)</f>
        <v>3010279641.0974998</v>
      </c>
      <c r="T144" s="11">
        <f t="shared" ref="T144:Z144" si="40">SUM(T124:T143)</f>
        <v>-1165199.3999999997</v>
      </c>
      <c r="U144" s="11">
        <f t="shared" si="40"/>
        <v>25269262.0601</v>
      </c>
      <c r="V144" s="11">
        <f t="shared" si="40"/>
        <v>2996228.8706</v>
      </c>
      <c r="W144" s="11">
        <f t="shared" si="40"/>
        <v>91191309.94310002</v>
      </c>
      <c r="X144" s="11">
        <f t="shared" si="40"/>
        <v>0</v>
      </c>
      <c r="Y144" s="11">
        <f t="shared" si="40"/>
        <v>91191309.94310002</v>
      </c>
      <c r="Z144" s="11">
        <f t="shared" si="40"/>
        <v>7969073654.5930977</v>
      </c>
      <c r="AA144" s="5">
        <f t="shared" si="39"/>
        <v>11097644897.164398</v>
      </c>
    </row>
    <row r="145" spans="1:27" ht="24.9" customHeight="1" x14ac:dyDescent="0.25">
      <c r="A145" s="146"/>
      <c r="B145" s="148"/>
      <c r="C145" s="1">
        <v>14</v>
      </c>
      <c r="D145" s="4" t="s">
        <v>206</v>
      </c>
      <c r="E145" s="4">
        <v>96746683.607600003</v>
      </c>
      <c r="F145" s="4">
        <f t="shared" si="35"/>
        <v>-6125151.21</v>
      </c>
      <c r="G145" s="4">
        <v>863205.36829999997</v>
      </c>
      <c r="H145" s="4">
        <v>102352.0528</v>
      </c>
      <c r="I145" s="4">
        <v>3115121.7670999998</v>
      </c>
      <c r="J145" s="4">
        <f t="shared" si="36"/>
        <v>1557560.8835499999</v>
      </c>
      <c r="K145" s="4">
        <f t="shared" si="37"/>
        <v>1557560.8835499999</v>
      </c>
      <c r="L145" s="4">
        <v>56940921.258100003</v>
      </c>
      <c r="M145" s="5">
        <f t="shared" si="38"/>
        <v>150085571.96035004</v>
      </c>
      <c r="N145" s="8"/>
      <c r="O145" s="140">
        <v>25</v>
      </c>
      <c r="P145" s="9">
        <v>1</v>
      </c>
      <c r="Q145" s="134" t="s">
        <v>63</v>
      </c>
      <c r="R145" s="4" t="s">
        <v>585</v>
      </c>
      <c r="S145" s="4">
        <v>101256815.4216</v>
      </c>
      <c r="T145" s="4">
        <f t="shared" ref="T145:T156" si="41">-3076577.45</f>
        <v>-3076577.45</v>
      </c>
      <c r="U145" s="4">
        <v>875469.41280000005</v>
      </c>
      <c r="V145" s="4">
        <v>103806.226</v>
      </c>
      <c r="W145" s="4">
        <v>3159380.0553000001</v>
      </c>
      <c r="X145" s="4">
        <v>0</v>
      </c>
      <c r="Y145" s="4">
        <f t="shared" si="23"/>
        <v>3159380.0553000001</v>
      </c>
      <c r="Z145" s="4">
        <v>59132368.5101</v>
      </c>
      <c r="AA145" s="5">
        <f t="shared" si="39"/>
        <v>161451262.1758</v>
      </c>
    </row>
    <row r="146" spans="1:27" ht="24.9" customHeight="1" x14ac:dyDescent="0.25">
      <c r="A146" s="146"/>
      <c r="B146" s="148"/>
      <c r="C146" s="1">
        <v>15</v>
      </c>
      <c r="D146" s="4" t="s">
        <v>207</v>
      </c>
      <c r="E146" s="4">
        <v>101943888.0139</v>
      </c>
      <c r="F146" s="4">
        <f t="shared" si="35"/>
        <v>-6125151.21</v>
      </c>
      <c r="G146" s="4">
        <v>906815.50470000005</v>
      </c>
      <c r="H146" s="4">
        <v>107522.9973</v>
      </c>
      <c r="I146" s="4">
        <v>3272501.3317000004</v>
      </c>
      <c r="J146" s="4">
        <f t="shared" si="36"/>
        <v>1636250.6658500002</v>
      </c>
      <c r="K146" s="4">
        <f t="shared" si="37"/>
        <v>1636250.6658500002</v>
      </c>
      <c r="L146" s="4">
        <v>61031682.985399999</v>
      </c>
      <c r="M146" s="5">
        <f t="shared" si="38"/>
        <v>159501008.95714998</v>
      </c>
      <c r="N146" s="8"/>
      <c r="O146" s="141"/>
      <c r="P146" s="9">
        <v>2</v>
      </c>
      <c r="Q146" s="135"/>
      <c r="R146" s="4" t="s">
        <v>586</v>
      </c>
      <c r="S146" s="4">
        <v>114525994.7737</v>
      </c>
      <c r="T146" s="4">
        <f t="shared" si="41"/>
        <v>-3076577.45</v>
      </c>
      <c r="U146" s="4">
        <v>986812.10309999995</v>
      </c>
      <c r="V146" s="4">
        <v>117008.36</v>
      </c>
      <c r="W146" s="4">
        <v>3561191.7806000002</v>
      </c>
      <c r="X146" s="4">
        <v>0</v>
      </c>
      <c r="Y146" s="4">
        <f t="shared" si="23"/>
        <v>3561191.7806000002</v>
      </c>
      <c r="Z146" s="4">
        <v>59015066.7535</v>
      </c>
      <c r="AA146" s="5">
        <f t="shared" si="39"/>
        <v>175129496.32089999</v>
      </c>
    </row>
    <row r="147" spans="1:27" ht="24.9" customHeight="1" x14ac:dyDescent="0.25">
      <c r="A147" s="146"/>
      <c r="B147" s="148"/>
      <c r="C147" s="1">
        <v>16</v>
      </c>
      <c r="D147" s="4" t="s">
        <v>208</v>
      </c>
      <c r="E147" s="4">
        <v>92446991.909600005</v>
      </c>
      <c r="F147" s="4">
        <f t="shared" si="35"/>
        <v>-6125151.21</v>
      </c>
      <c r="G147" s="4">
        <v>827126.32909999997</v>
      </c>
      <c r="H147" s="4">
        <v>98074.086200000005</v>
      </c>
      <c r="I147" s="4">
        <v>2984920.3061000002</v>
      </c>
      <c r="J147" s="4">
        <f t="shared" si="36"/>
        <v>1492460.1530500001</v>
      </c>
      <c r="K147" s="4">
        <f t="shared" si="37"/>
        <v>1492460.1530500001</v>
      </c>
      <c r="L147" s="4">
        <v>53189868.706799999</v>
      </c>
      <c r="M147" s="5">
        <f t="shared" si="38"/>
        <v>141929369.97474998</v>
      </c>
      <c r="N147" s="8"/>
      <c r="O147" s="141"/>
      <c r="P147" s="9">
        <v>3</v>
      </c>
      <c r="Q147" s="135"/>
      <c r="R147" s="4" t="s">
        <v>587</v>
      </c>
      <c r="S147" s="4">
        <v>117338016.9631</v>
      </c>
      <c r="T147" s="4">
        <f t="shared" si="41"/>
        <v>-3076577.45</v>
      </c>
      <c r="U147" s="4">
        <v>1010407.9946</v>
      </c>
      <c r="V147" s="4">
        <v>119806.17389999999</v>
      </c>
      <c r="W147" s="4">
        <v>3646344.2574000005</v>
      </c>
      <c r="X147" s="4">
        <v>0</v>
      </c>
      <c r="Y147" s="4">
        <f t="shared" si="23"/>
        <v>3646344.2574000005</v>
      </c>
      <c r="Z147" s="4">
        <v>62719527.4855</v>
      </c>
      <c r="AA147" s="5">
        <f t="shared" si="39"/>
        <v>181757525.42449999</v>
      </c>
    </row>
    <row r="148" spans="1:27" ht="24.9" customHeight="1" x14ac:dyDescent="0.25">
      <c r="A148" s="146"/>
      <c r="B148" s="148"/>
      <c r="C148" s="1">
        <v>17</v>
      </c>
      <c r="D148" s="4" t="s">
        <v>209</v>
      </c>
      <c r="E148" s="4">
        <v>118598722.41</v>
      </c>
      <c r="F148" s="4">
        <f t="shared" si="35"/>
        <v>-6125151.21</v>
      </c>
      <c r="G148" s="4">
        <v>1046567.4832</v>
      </c>
      <c r="H148" s="4">
        <v>124093.6795</v>
      </c>
      <c r="I148" s="4">
        <v>3776836.0434999997</v>
      </c>
      <c r="J148" s="4">
        <f t="shared" si="36"/>
        <v>1888418.0217499998</v>
      </c>
      <c r="K148" s="4">
        <f t="shared" si="37"/>
        <v>1888418.0217499998</v>
      </c>
      <c r="L148" s="4">
        <v>66722599.633299999</v>
      </c>
      <c r="M148" s="5">
        <f t="shared" si="38"/>
        <v>182255250.01774999</v>
      </c>
      <c r="N148" s="8"/>
      <c r="O148" s="141"/>
      <c r="P148" s="9">
        <v>4</v>
      </c>
      <c r="Q148" s="135"/>
      <c r="R148" s="4" t="s">
        <v>588</v>
      </c>
      <c r="S148" s="4">
        <v>138996234.48050001</v>
      </c>
      <c r="T148" s="4">
        <f t="shared" si="41"/>
        <v>-3076577.45</v>
      </c>
      <c r="U148" s="4">
        <v>1192143.7405000001</v>
      </c>
      <c r="V148" s="4">
        <v>141354.95860000001</v>
      </c>
      <c r="W148" s="4">
        <v>4302189.3188999994</v>
      </c>
      <c r="X148" s="4">
        <v>0</v>
      </c>
      <c r="Y148" s="4">
        <f t="shared" si="23"/>
        <v>4302189.3188999994</v>
      </c>
      <c r="Z148" s="4">
        <v>71746007.285099998</v>
      </c>
      <c r="AA148" s="5">
        <f t="shared" si="39"/>
        <v>213301352.33360004</v>
      </c>
    </row>
    <row r="149" spans="1:27" ht="24.9" customHeight="1" x14ac:dyDescent="0.25">
      <c r="A149" s="146"/>
      <c r="B149" s="148"/>
      <c r="C149" s="1">
        <v>18</v>
      </c>
      <c r="D149" s="4" t="s">
        <v>210</v>
      </c>
      <c r="E149" s="4">
        <v>110753792.257</v>
      </c>
      <c r="F149" s="4">
        <f t="shared" si="35"/>
        <v>-6125151.21</v>
      </c>
      <c r="G149" s="4">
        <v>980740.07929999998</v>
      </c>
      <c r="H149" s="4">
        <v>116288.3876</v>
      </c>
      <c r="I149" s="4">
        <v>3539279.1579999998</v>
      </c>
      <c r="J149" s="4">
        <f t="shared" si="36"/>
        <v>1769639.5789999999</v>
      </c>
      <c r="K149" s="4">
        <f t="shared" si="37"/>
        <v>1769639.5789999999</v>
      </c>
      <c r="L149" s="4">
        <v>67601129.495100006</v>
      </c>
      <c r="M149" s="5">
        <f t="shared" si="38"/>
        <v>175096438.588</v>
      </c>
      <c r="N149" s="8"/>
      <c r="O149" s="141"/>
      <c r="P149" s="9">
        <v>5</v>
      </c>
      <c r="Q149" s="135"/>
      <c r="R149" s="4" t="s">
        <v>589</v>
      </c>
      <c r="S149" s="4">
        <v>98369524.2764</v>
      </c>
      <c r="T149" s="4">
        <f t="shared" si="41"/>
        <v>-3076577.45</v>
      </c>
      <c r="U149" s="4">
        <v>851241.9338</v>
      </c>
      <c r="V149" s="4">
        <v>100933.5236</v>
      </c>
      <c r="W149" s="4">
        <v>3071948.3155</v>
      </c>
      <c r="X149" s="4">
        <v>0</v>
      </c>
      <c r="Y149" s="4">
        <f t="shared" ref="Y149:Y212" si="42">W149-X149</f>
        <v>3071948.3155</v>
      </c>
      <c r="Z149" s="4">
        <v>54448931.435400002</v>
      </c>
      <c r="AA149" s="5">
        <f t="shared" si="39"/>
        <v>153766002.03470001</v>
      </c>
    </row>
    <row r="150" spans="1:27" ht="24.9" customHeight="1" x14ac:dyDescent="0.25">
      <c r="A150" s="146"/>
      <c r="B150" s="148"/>
      <c r="C150" s="1">
        <v>19</v>
      </c>
      <c r="D150" s="4" t="s">
        <v>211</v>
      </c>
      <c r="E150" s="4">
        <v>130761605.7894</v>
      </c>
      <c r="F150" s="4">
        <f t="shared" si="35"/>
        <v>-6125151.21</v>
      </c>
      <c r="G150" s="4">
        <v>1148627.1602</v>
      </c>
      <c r="H150" s="4">
        <v>136195.10740000001</v>
      </c>
      <c r="I150" s="4">
        <v>4145147.3779999996</v>
      </c>
      <c r="J150" s="4">
        <f t="shared" si="36"/>
        <v>2072573.6889999998</v>
      </c>
      <c r="K150" s="4">
        <f t="shared" si="37"/>
        <v>2072573.6889999998</v>
      </c>
      <c r="L150" s="4">
        <v>79251687.959999993</v>
      </c>
      <c r="M150" s="5">
        <f t="shared" si="38"/>
        <v>207245538.49599999</v>
      </c>
      <c r="N150" s="8"/>
      <c r="O150" s="141"/>
      <c r="P150" s="9">
        <v>6</v>
      </c>
      <c r="Q150" s="135"/>
      <c r="R150" s="4" t="s">
        <v>590</v>
      </c>
      <c r="S150" s="4">
        <v>92316672.678900003</v>
      </c>
      <c r="T150" s="4">
        <f t="shared" si="41"/>
        <v>-3076577.45</v>
      </c>
      <c r="U150" s="4">
        <v>800451.99699999997</v>
      </c>
      <c r="V150" s="4">
        <v>94911.255300000004</v>
      </c>
      <c r="W150" s="4">
        <v>2888658.4015000002</v>
      </c>
      <c r="X150" s="4">
        <v>0</v>
      </c>
      <c r="Y150" s="4">
        <f t="shared" si="42"/>
        <v>2888658.4015000002</v>
      </c>
      <c r="Z150" s="4">
        <v>56286704.634000003</v>
      </c>
      <c r="AA150" s="5">
        <f t="shared" si="39"/>
        <v>149310821.5167</v>
      </c>
    </row>
    <row r="151" spans="1:27" ht="24.9" customHeight="1" x14ac:dyDescent="0.25">
      <c r="A151" s="146"/>
      <c r="B151" s="148"/>
      <c r="C151" s="1">
        <v>20</v>
      </c>
      <c r="D151" s="4" t="s">
        <v>212</v>
      </c>
      <c r="E151" s="4">
        <v>88748014.401700005</v>
      </c>
      <c r="F151" s="4">
        <f t="shared" si="35"/>
        <v>-6125151.21</v>
      </c>
      <c r="G151" s="4">
        <v>796087.92839999998</v>
      </c>
      <c r="H151" s="4">
        <v>94393.798599999995</v>
      </c>
      <c r="I151" s="4">
        <v>2872909.4202000001</v>
      </c>
      <c r="J151" s="4">
        <f t="shared" si="36"/>
        <v>1436454.7101</v>
      </c>
      <c r="K151" s="4">
        <f t="shared" si="37"/>
        <v>1436454.7101</v>
      </c>
      <c r="L151" s="4">
        <v>54287791.223200001</v>
      </c>
      <c r="M151" s="5">
        <f t="shared" si="38"/>
        <v>139237590.85200003</v>
      </c>
      <c r="N151" s="8"/>
      <c r="O151" s="141"/>
      <c r="P151" s="9">
        <v>7</v>
      </c>
      <c r="Q151" s="135"/>
      <c r="R151" s="4" t="s">
        <v>591</v>
      </c>
      <c r="S151" s="4">
        <v>105918778.7931</v>
      </c>
      <c r="T151" s="4">
        <f t="shared" si="41"/>
        <v>-3076577.45</v>
      </c>
      <c r="U151" s="4">
        <v>914588.30099999998</v>
      </c>
      <c r="V151" s="4">
        <v>108444.6339</v>
      </c>
      <c r="W151" s="4">
        <v>3300551.6753000002</v>
      </c>
      <c r="X151" s="4">
        <v>0</v>
      </c>
      <c r="Y151" s="4">
        <f t="shared" si="42"/>
        <v>3300551.6753000002</v>
      </c>
      <c r="Z151" s="4">
        <v>58627943.549699999</v>
      </c>
      <c r="AA151" s="5">
        <f t="shared" si="39"/>
        <v>165793729.50299999</v>
      </c>
    </row>
    <row r="152" spans="1:27" ht="24.9" customHeight="1" x14ac:dyDescent="0.25">
      <c r="A152" s="146"/>
      <c r="B152" s="148"/>
      <c r="C152" s="1">
        <v>21</v>
      </c>
      <c r="D152" s="4" t="s">
        <v>213</v>
      </c>
      <c r="E152" s="4">
        <v>123597142.2142</v>
      </c>
      <c r="F152" s="4">
        <f t="shared" si="35"/>
        <v>-6125151.21</v>
      </c>
      <c r="G152" s="4">
        <v>1088509.6029000001</v>
      </c>
      <c r="H152" s="4">
        <v>129066.8438</v>
      </c>
      <c r="I152" s="4">
        <v>3928196.0960999997</v>
      </c>
      <c r="J152" s="4">
        <f t="shared" si="36"/>
        <v>1964098.0480499999</v>
      </c>
      <c r="K152" s="4">
        <f t="shared" si="37"/>
        <v>1964098.0480499999</v>
      </c>
      <c r="L152" s="4">
        <v>73121300.828999996</v>
      </c>
      <c r="M152" s="5">
        <f t="shared" si="38"/>
        <v>193774966.32795</v>
      </c>
      <c r="N152" s="8"/>
      <c r="O152" s="141"/>
      <c r="P152" s="9">
        <v>8</v>
      </c>
      <c r="Q152" s="135"/>
      <c r="R152" s="4" t="s">
        <v>592</v>
      </c>
      <c r="S152" s="4">
        <v>167474871.57539999</v>
      </c>
      <c r="T152" s="4">
        <f t="shared" si="41"/>
        <v>-3076577.45</v>
      </c>
      <c r="U152" s="4">
        <v>1431110.1443</v>
      </c>
      <c r="V152" s="4">
        <v>169689.70129999999</v>
      </c>
      <c r="W152" s="4">
        <v>5164567.4660999998</v>
      </c>
      <c r="X152" s="4">
        <v>0</v>
      </c>
      <c r="Y152" s="4">
        <f t="shared" si="42"/>
        <v>5164567.4660999998</v>
      </c>
      <c r="Z152" s="4">
        <v>88907555.754899994</v>
      </c>
      <c r="AA152" s="5">
        <f t="shared" si="39"/>
        <v>260071217.19200003</v>
      </c>
    </row>
    <row r="153" spans="1:27" ht="24.9" customHeight="1" x14ac:dyDescent="0.25">
      <c r="A153" s="146"/>
      <c r="B153" s="148"/>
      <c r="C153" s="1">
        <v>22</v>
      </c>
      <c r="D153" s="4" t="s">
        <v>214</v>
      </c>
      <c r="E153" s="4">
        <v>120187797.9575</v>
      </c>
      <c r="F153" s="4">
        <f t="shared" si="35"/>
        <v>-6125151.21</v>
      </c>
      <c r="G153" s="4">
        <v>1059901.5367000001</v>
      </c>
      <c r="H153" s="4">
        <v>125674.7259</v>
      </c>
      <c r="I153" s="4">
        <v>3824955.7629</v>
      </c>
      <c r="J153" s="4">
        <f t="shared" si="36"/>
        <v>1912477.88145</v>
      </c>
      <c r="K153" s="4">
        <f t="shared" si="37"/>
        <v>1912477.88145</v>
      </c>
      <c r="L153" s="4">
        <v>69203614.006699994</v>
      </c>
      <c r="M153" s="5">
        <f t="shared" si="38"/>
        <v>186364314.89824998</v>
      </c>
      <c r="N153" s="8"/>
      <c r="O153" s="141"/>
      <c r="P153" s="9">
        <v>9</v>
      </c>
      <c r="Q153" s="135"/>
      <c r="R153" s="4" t="s">
        <v>77</v>
      </c>
      <c r="S153" s="4">
        <v>154981048.20930001</v>
      </c>
      <c r="T153" s="4">
        <f t="shared" si="41"/>
        <v>-3076577.45</v>
      </c>
      <c r="U153" s="4">
        <v>1326273.5249000001</v>
      </c>
      <c r="V153" s="4">
        <v>157259.0056</v>
      </c>
      <c r="W153" s="4">
        <v>4786234.7456999999</v>
      </c>
      <c r="X153" s="4">
        <v>0</v>
      </c>
      <c r="Y153" s="4">
        <f t="shared" si="42"/>
        <v>4786234.7456999999</v>
      </c>
      <c r="Z153" s="4">
        <v>69602509.531599998</v>
      </c>
      <c r="AA153" s="5">
        <f t="shared" si="39"/>
        <v>227776747.56710002</v>
      </c>
    </row>
    <row r="154" spans="1:27" ht="24.9" customHeight="1" x14ac:dyDescent="0.25">
      <c r="A154" s="146"/>
      <c r="B154" s="149"/>
      <c r="C154" s="1">
        <v>23</v>
      </c>
      <c r="D154" s="4" t="s">
        <v>215</v>
      </c>
      <c r="E154" s="4">
        <v>127662612.2368</v>
      </c>
      <c r="F154" s="4">
        <f t="shared" si="35"/>
        <v>-6125151.21</v>
      </c>
      <c r="G154" s="4">
        <v>1122623.2701999999</v>
      </c>
      <c r="H154" s="4">
        <v>133111.7721</v>
      </c>
      <c r="I154" s="4">
        <v>4051304.9547000001</v>
      </c>
      <c r="J154" s="4">
        <f t="shared" si="36"/>
        <v>2025652.4773500001</v>
      </c>
      <c r="K154" s="4">
        <f t="shared" si="37"/>
        <v>2025652.4773500001</v>
      </c>
      <c r="L154" s="4">
        <v>74928789.345200002</v>
      </c>
      <c r="M154" s="5">
        <f t="shared" si="38"/>
        <v>199747637.89165002</v>
      </c>
      <c r="N154" s="8"/>
      <c r="O154" s="141"/>
      <c r="P154" s="9">
        <v>10</v>
      </c>
      <c r="Q154" s="135"/>
      <c r="R154" s="4" t="s">
        <v>868</v>
      </c>
      <c r="S154" s="4">
        <v>117835099.7438</v>
      </c>
      <c r="T154" s="4">
        <f t="shared" si="41"/>
        <v>-3076577.45</v>
      </c>
      <c r="U154" s="4">
        <v>1014579.0539000001</v>
      </c>
      <c r="V154" s="4">
        <v>120300.745</v>
      </c>
      <c r="W154" s="4">
        <v>3661396.7098000003</v>
      </c>
      <c r="X154" s="4">
        <v>0</v>
      </c>
      <c r="Y154" s="4">
        <f t="shared" si="42"/>
        <v>3661396.7098000003</v>
      </c>
      <c r="Z154" s="4">
        <v>64024372.493199997</v>
      </c>
      <c r="AA154" s="5">
        <f t="shared" si="39"/>
        <v>183579171.29570001</v>
      </c>
    </row>
    <row r="155" spans="1:27" ht="24.9" customHeight="1" x14ac:dyDescent="0.25">
      <c r="A155" s="1"/>
      <c r="B155" s="145" t="s">
        <v>832</v>
      </c>
      <c r="C155" s="143"/>
      <c r="D155" s="11"/>
      <c r="E155" s="11">
        <f>SUM(E132:E154)</f>
        <v>2721347288.0222006</v>
      </c>
      <c r="F155" s="11">
        <f t="shared" ref="F155:L155" si="43">SUM(F132:F154)</f>
        <v>-140878477.82999995</v>
      </c>
      <c r="G155" s="11">
        <f t="shared" si="43"/>
        <v>24017153.487299997</v>
      </c>
      <c r="H155" s="11">
        <f t="shared" si="43"/>
        <v>2847763.7569999998</v>
      </c>
      <c r="I155" s="11">
        <f t="shared" si="43"/>
        <v>86672720.492899999</v>
      </c>
      <c r="J155" s="11">
        <f t="shared" si="43"/>
        <v>43336360.24645</v>
      </c>
      <c r="K155" s="11">
        <f t="shared" si="43"/>
        <v>43336360.24645</v>
      </c>
      <c r="L155" s="11">
        <f t="shared" si="43"/>
        <v>1576253144.9410002</v>
      </c>
      <c r="M155" s="5">
        <f t="shared" si="38"/>
        <v>4226923232.6239505</v>
      </c>
      <c r="N155" s="8"/>
      <c r="O155" s="141"/>
      <c r="P155" s="9">
        <v>11</v>
      </c>
      <c r="Q155" s="135"/>
      <c r="R155" s="4" t="s">
        <v>206</v>
      </c>
      <c r="S155" s="4">
        <v>112659263.40629999</v>
      </c>
      <c r="T155" s="4">
        <f t="shared" si="41"/>
        <v>-3076577.45</v>
      </c>
      <c r="U155" s="4">
        <v>971148.21860000002</v>
      </c>
      <c r="V155" s="4">
        <v>115151.06080000001</v>
      </c>
      <c r="W155" s="4">
        <v>3504664.2040999997</v>
      </c>
      <c r="X155" s="4">
        <v>0</v>
      </c>
      <c r="Y155" s="4">
        <f t="shared" si="42"/>
        <v>3504664.2040999997</v>
      </c>
      <c r="Z155" s="4">
        <v>63989428.628799997</v>
      </c>
      <c r="AA155" s="5">
        <f t="shared" si="39"/>
        <v>178163078.0686</v>
      </c>
    </row>
    <row r="156" spans="1:27" ht="24.9" customHeight="1" x14ac:dyDescent="0.25">
      <c r="A156" s="146">
        <v>8</v>
      </c>
      <c r="B156" s="147" t="s">
        <v>914</v>
      </c>
      <c r="C156" s="1">
        <v>1</v>
      </c>
      <c r="D156" s="4" t="s">
        <v>216</v>
      </c>
      <c r="E156" s="4">
        <v>112296668.22229999</v>
      </c>
      <c r="F156" s="4">
        <f t="shared" ref="F156:F181" si="44">-58259.97</f>
        <v>-58259.97</v>
      </c>
      <c r="G156" s="4">
        <v>942778.72409999999</v>
      </c>
      <c r="H156" s="4">
        <v>111787.2309</v>
      </c>
      <c r="I156" s="4">
        <v>3402284.8243999993</v>
      </c>
      <c r="J156" s="4">
        <v>0</v>
      </c>
      <c r="K156" s="4">
        <f t="shared" si="37"/>
        <v>3402284.8243999993</v>
      </c>
      <c r="L156" s="4">
        <v>55879834.084799998</v>
      </c>
      <c r="M156" s="5">
        <f t="shared" si="38"/>
        <v>172575093.11649999</v>
      </c>
      <c r="N156" s="8"/>
      <c r="O156" s="141"/>
      <c r="P156" s="9">
        <v>12</v>
      </c>
      <c r="Q156" s="135"/>
      <c r="R156" s="4" t="s">
        <v>593</v>
      </c>
      <c r="S156" s="4">
        <v>119884446.41859999</v>
      </c>
      <c r="T156" s="4">
        <f t="shared" si="41"/>
        <v>-3076577.45</v>
      </c>
      <c r="U156" s="4">
        <v>1031775.2773</v>
      </c>
      <c r="V156" s="4">
        <v>122339.73699999999</v>
      </c>
      <c r="W156" s="4">
        <v>3723454.1664999998</v>
      </c>
      <c r="X156" s="4">
        <v>0</v>
      </c>
      <c r="Y156" s="4">
        <f t="shared" si="42"/>
        <v>3723454.1664999998</v>
      </c>
      <c r="Z156" s="4">
        <v>59906203.8134</v>
      </c>
      <c r="AA156" s="5">
        <f t="shared" si="39"/>
        <v>181591641.9628</v>
      </c>
    </row>
    <row r="157" spans="1:27" ht="24.9" customHeight="1" x14ac:dyDescent="0.25">
      <c r="A157" s="146"/>
      <c r="B157" s="148"/>
      <c r="C157" s="1">
        <v>2</v>
      </c>
      <c r="D157" s="4" t="s">
        <v>217</v>
      </c>
      <c r="E157" s="4">
        <v>108584851.05769999</v>
      </c>
      <c r="F157" s="4">
        <f t="shared" si="44"/>
        <v>-58259.97</v>
      </c>
      <c r="G157" s="4">
        <v>911632.58470000001</v>
      </c>
      <c r="H157" s="4">
        <v>108094.1684</v>
      </c>
      <c r="I157" s="4">
        <v>3289885.1334000002</v>
      </c>
      <c r="J157" s="4">
        <v>0</v>
      </c>
      <c r="K157" s="4">
        <f t="shared" si="37"/>
        <v>3289885.1334000002</v>
      </c>
      <c r="L157" s="4">
        <v>61074958.962399997</v>
      </c>
      <c r="M157" s="5">
        <f t="shared" si="38"/>
        <v>173911161.9366</v>
      </c>
      <c r="N157" s="8"/>
      <c r="O157" s="142"/>
      <c r="P157" s="9">
        <v>13</v>
      </c>
      <c r="Q157" s="136"/>
      <c r="R157" s="4" t="s">
        <v>594</v>
      </c>
      <c r="S157" s="4">
        <v>95632255.588200003</v>
      </c>
      <c r="T157" s="4">
        <f>-3076577.45</f>
        <v>-3076577.45</v>
      </c>
      <c r="U157" s="4">
        <v>828273.30469999998</v>
      </c>
      <c r="V157" s="4">
        <v>98210.085500000001</v>
      </c>
      <c r="W157" s="4">
        <v>2989059.4928000001</v>
      </c>
      <c r="X157" s="4">
        <v>0</v>
      </c>
      <c r="Y157" s="4">
        <f t="shared" si="42"/>
        <v>2989059.4928000001</v>
      </c>
      <c r="Z157" s="4">
        <v>53577527.381300002</v>
      </c>
      <c r="AA157" s="5">
        <f t="shared" si="39"/>
        <v>150048748.4025</v>
      </c>
    </row>
    <row r="158" spans="1:27" ht="24.9" customHeight="1" x14ac:dyDescent="0.25">
      <c r="A158" s="146"/>
      <c r="B158" s="148"/>
      <c r="C158" s="1">
        <v>3</v>
      </c>
      <c r="D158" s="4" t="s">
        <v>218</v>
      </c>
      <c r="E158" s="4">
        <v>152363318.2475</v>
      </c>
      <c r="F158" s="4">
        <f t="shared" si="44"/>
        <v>-58259.97</v>
      </c>
      <c r="G158" s="4">
        <v>1278981.0233</v>
      </c>
      <c r="H158" s="4">
        <v>151651.43549999999</v>
      </c>
      <c r="I158" s="4">
        <v>4615566.3203000007</v>
      </c>
      <c r="J158" s="4">
        <v>0</v>
      </c>
      <c r="K158" s="4">
        <f t="shared" si="37"/>
        <v>4615566.3203000007</v>
      </c>
      <c r="L158" s="4">
        <v>79149158.949699998</v>
      </c>
      <c r="M158" s="5">
        <f t="shared" si="38"/>
        <v>237500416.0063</v>
      </c>
      <c r="N158" s="8"/>
      <c r="O158" s="15"/>
      <c r="P158" s="143"/>
      <c r="Q158" s="144"/>
      <c r="R158" s="11"/>
      <c r="S158" s="11">
        <f>SUM(S145:S157)</f>
        <v>1537189022.3289001</v>
      </c>
      <c r="T158" s="11">
        <f t="shared" ref="T158:Z158" si="45">SUM(T145:T157)</f>
        <v>-39995506.850000001</v>
      </c>
      <c r="U158" s="11">
        <f t="shared" si="45"/>
        <v>13234275.0065</v>
      </c>
      <c r="V158" s="11">
        <f t="shared" si="45"/>
        <v>1569215.4664999999</v>
      </c>
      <c r="W158" s="11">
        <f t="shared" si="45"/>
        <v>47759640.589499995</v>
      </c>
      <c r="X158" s="11">
        <f t="shared" si="45"/>
        <v>0</v>
      </c>
      <c r="Y158" s="11">
        <f t="shared" si="45"/>
        <v>47759640.589499995</v>
      </c>
      <c r="Z158" s="11">
        <f t="shared" si="45"/>
        <v>821984147.25650001</v>
      </c>
      <c r="AA158" s="5">
        <f t="shared" si="39"/>
        <v>2381740793.7979002</v>
      </c>
    </row>
    <row r="159" spans="1:27" ht="24.9" customHeight="1" x14ac:dyDescent="0.25">
      <c r="A159" s="146"/>
      <c r="B159" s="148"/>
      <c r="C159" s="1">
        <v>4</v>
      </c>
      <c r="D159" s="4" t="s">
        <v>219</v>
      </c>
      <c r="E159" s="4">
        <v>87741177.847399995</v>
      </c>
      <c r="F159" s="4">
        <f t="shared" si="44"/>
        <v>-58259.97</v>
      </c>
      <c r="G159" s="4">
        <v>736731.74179999996</v>
      </c>
      <c r="H159" s="4">
        <v>87355.812300000005</v>
      </c>
      <c r="I159" s="4">
        <v>2658705.7612000001</v>
      </c>
      <c r="J159" s="4">
        <v>0</v>
      </c>
      <c r="K159" s="4">
        <f t="shared" si="37"/>
        <v>2658705.7612000001</v>
      </c>
      <c r="L159" s="4">
        <v>52974423.052299999</v>
      </c>
      <c r="M159" s="5">
        <f t="shared" si="38"/>
        <v>144140134.24499997</v>
      </c>
      <c r="N159" s="8"/>
      <c r="O159" s="140">
        <v>26</v>
      </c>
      <c r="P159" s="9">
        <v>1</v>
      </c>
      <c r="Q159" s="134" t="s">
        <v>64</v>
      </c>
      <c r="R159" s="4" t="s">
        <v>595</v>
      </c>
      <c r="S159" s="4">
        <v>108479437.76450001</v>
      </c>
      <c r="T159" s="4">
        <f t="shared" ref="T159:T182" si="46">-58259.97</f>
        <v>-58259.97</v>
      </c>
      <c r="U159" s="4">
        <v>910748.05379999999</v>
      </c>
      <c r="V159" s="4">
        <v>107989.28780000001</v>
      </c>
      <c r="W159" s="4">
        <v>3286693.0522000003</v>
      </c>
      <c r="X159" s="4">
        <f t="shared" ref="X159:X183" si="47">W159/2</f>
        <v>1643346.5261000001</v>
      </c>
      <c r="Y159" s="4">
        <f t="shared" si="42"/>
        <v>1643346.5261000001</v>
      </c>
      <c r="Z159" s="4">
        <v>61830060.409000002</v>
      </c>
      <c r="AA159" s="5">
        <f t="shared" si="39"/>
        <v>172913322.07120001</v>
      </c>
    </row>
    <row r="160" spans="1:27" ht="24.9" customHeight="1" x14ac:dyDescent="0.25">
      <c r="A160" s="146"/>
      <c r="B160" s="148"/>
      <c r="C160" s="1">
        <v>5</v>
      </c>
      <c r="D160" s="4" t="s">
        <v>220</v>
      </c>
      <c r="E160" s="4">
        <v>121463295.0961</v>
      </c>
      <c r="F160" s="4">
        <f t="shared" si="44"/>
        <v>-58259.97</v>
      </c>
      <c r="G160" s="4">
        <v>1019696.5853</v>
      </c>
      <c r="H160" s="4">
        <v>120907.5414</v>
      </c>
      <c r="I160" s="4">
        <v>3679864.7757999995</v>
      </c>
      <c r="J160" s="4">
        <v>0</v>
      </c>
      <c r="K160" s="4">
        <f t="shared" si="37"/>
        <v>3679864.7757999995</v>
      </c>
      <c r="L160" s="4">
        <v>66279676.273199998</v>
      </c>
      <c r="M160" s="5">
        <f t="shared" si="38"/>
        <v>192505180.30180001</v>
      </c>
      <c r="N160" s="8"/>
      <c r="O160" s="141"/>
      <c r="P160" s="9">
        <v>2</v>
      </c>
      <c r="Q160" s="135"/>
      <c r="R160" s="4" t="s">
        <v>596</v>
      </c>
      <c r="S160" s="4">
        <v>93128754.010399997</v>
      </c>
      <c r="T160" s="4">
        <f t="shared" si="46"/>
        <v>-58259.97</v>
      </c>
      <c r="U160" s="4">
        <v>781939.30209999997</v>
      </c>
      <c r="V160" s="4">
        <v>92716.166599999997</v>
      </c>
      <c r="W160" s="4">
        <v>2821850.0834999997</v>
      </c>
      <c r="X160" s="4">
        <f t="shared" si="47"/>
        <v>1410925.0417499999</v>
      </c>
      <c r="Y160" s="4">
        <f t="shared" si="42"/>
        <v>1410925.0417499999</v>
      </c>
      <c r="Z160" s="4">
        <v>51484758.056000002</v>
      </c>
      <c r="AA160" s="5">
        <f t="shared" si="39"/>
        <v>146840832.60685</v>
      </c>
    </row>
    <row r="161" spans="1:27" ht="24.9" customHeight="1" x14ac:dyDescent="0.25">
      <c r="A161" s="146"/>
      <c r="B161" s="148"/>
      <c r="C161" s="1">
        <v>6</v>
      </c>
      <c r="D161" s="4" t="s">
        <v>221</v>
      </c>
      <c r="E161" s="4">
        <v>87485312.389699996</v>
      </c>
      <c r="F161" s="4">
        <f t="shared" si="44"/>
        <v>-58259.97</v>
      </c>
      <c r="G161" s="4">
        <v>734584.75540000002</v>
      </c>
      <c r="H161" s="4">
        <v>87101.239700000006</v>
      </c>
      <c r="I161" s="4">
        <v>2650957.7507000002</v>
      </c>
      <c r="J161" s="4">
        <v>0</v>
      </c>
      <c r="K161" s="4">
        <f t="shared" si="37"/>
        <v>2650957.7507000002</v>
      </c>
      <c r="L161" s="4">
        <v>51210374.5559</v>
      </c>
      <c r="M161" s="5">
        <f t="shared" si="38"/>
        <v>142110070.72139999</v>
      </c>
      <c r="N161" s="8"/>
      <c r="O161" s="141"/>
      <c r="P161" s="9">
        <v>3</v>
      </c>
      <c r="Q161" s="135"/>
      <c r="R161" s="4" t="s">
        <v>597</v>
      </c>
      <c r="S161" s="4">
        <v>106660217.08310001</v>
      </c>
      <c r="T161" s="4">
        <f t="shared" si="46"/>
        <v>-58259.97</v>
      </c>
      <c r="U161" s="4">
        <v>895482.83499999996</v>
      </c>
      <c r="V161" s="4">
        <v>106179.2591</v>
      </c>
      <c r="W161" s="4">
        <v>3231604.1745000002</v>
      </c>
      <c r="X161" s="4">
        <f t="shared" si="47"/>
        <v>1615802.0872500001</v>
      </c>
      <c r="Y161" s="4">
        <f t="shared" si="42"/>
        <v>1615802.0872500001</v>
      </c>
      <c r="Z161" s="4">
        <v>69404519.866099998</v>
      </c>
      <c r="AA161" s="5">
        <f t="shared" si="39"/>
        <v>178623941.16055</v>
      </c>
    </row>
    <row r="162" spans="1:27" ht="24.9" customHeight="1" x14ac:dyDescent="0.25">
      <c r="A162" s="146"/>
      <c r="B162" s="148"/>
      <c r="C162" s="1">
        <v>7</v>
      </c>
      <c r="D162" s="4" t="s">
        <v>222</v>
      </c>
      <c r="E162" s="4">
        <v>146693169.68880001</v>
      </c>
      <c r="F162" s="4">
        <f t="shared" si="44"/>
        <v>-58259.97</v>
      </c>
      <c r="G162" s="4">
        <v>1231402.3766999999</v>
      </c>
      <c r="H162" s="4">
        <v>146009.93659999999</v>
      </c>
      <c r="I162" s="4">
        <v>4443865.2592000002</v>
      </c>
      <c r="J162" s="4">
        <v>0</v>
      </c>
      <c r="K162" s="4">
        <f t="shared" si="37"/>
        <v>4443865.2592000002</v>
      </c>
      <c r="L162" s="4">
        <v>73885242.6215</v>
      </c>
      <c r="M162" s="5">
        <f t="shared" si="38"/>
        <v>226341429.91280001</v>
      </c>
      <c r="N162" s="8"/>
      <c r="O162" s="141"/>
      <c r="P162" s="9">
        <v>4</v>
      </c>
      <c r="Q162" s="135"/>
      <c r="R162" s="4" t="s">
        <v>598</v>
      </c>
      <c r="S162" s="4">
        <v>173663744.0519</v>
      </c>
      <c r="T162" s="4">
        <f t="shared" si="46"/>
        <v>-58259.97</v>
      </c>
      <c r="U162" s="4">
        <v>1457714.5116999999</v>
      </c>
      <c r="V162" s="4">
        <v>172844.23639999999</v>
      </c>
      <c r="W162" s="4">
        <v>5260576.8832</v>
      </c>
      <c r="X162" s="4">
        <f t="shared" si="47"/>
        <v>2630288.4416</v>
      </c>
      <c r="Y162" s="4">
        <f t="shared" si="42"/>
        <v>2630288.4416</v>
      </c>
      <c r="Z162" s="4">
        <v>67182364.158999994</v>
      </c>
      <c r="AA162" s="5">
        <f t="shared" si="39"/>
        <v>245048695.43059999</v>
      </c>
    </row>
    <row r="163" spans="1:27" ht="24.9" customHeight="1" x14ac:dyDescent="0.25">
      <c r="A163" s="146"/>
      <c r="B163" s="148"/>
      <c r="C163" s="1">
        <v>8</v>
      </c>
      <c r="D163" s="4" t="s">
        <v>223</v>
      </c>
      <c r="E163" s="4">
        <v>97056778.189099997</v>
      </c>
      <c r="F163" s="4">
        <f t="shared" si="44"/>
        <v>-58259.97</v>
      </c>
      <c r="G163" s="4">
        <v>814899.65090000001</v>
      </c>
      <c r="H163" s="4">
        <v>96624.343599999993</v>
      </c>
      <c r="I163" s="4">
        <v>2940796.8646</v>
      </c>
      <c r="J163" s="4">
        <v>0</v>
      </c>
      <c r="K163" s="4">
        <f t="shared" si="37"/>
        <v>2940796.8646</v>
      </c>
      <c r="L163" s="4">
        <v>56664906.238700002</v>
      </c>
      <c r="M163" s="5">
        <f t="shared" si="38"/>
        <v>157515745.31690001</v>
      </c>
      <c r="N163" s="8"/>
      <c r="O163" s="141"/>
      <c r="P163" s="9">
        <v>5</v>
      </c>
      <c r="Q163" s="135"/>
      <c r="R163" s="4" t="s">
        <v>599</v>
      </c>
      <c r="S163" s="4">
        <v>104219363.5617</v>
      </c>
      <c r="T163" s="4">
        <f t="shared" si="46"/>
        <v>-58259.97</v>
      </c>
      <c r="U163" s="4">
        <v>875001.44799999997</v>
      </c>
      <c r="V163" s="4">
        <v>103750.73850000001</v>
      </c>
      <c r="W163" s="4">
        <v>3157691.2715999996</v>
      </c>
      <c r="X163" s="4">
        <f t="shared" si="47"/>
        <v>1578845.6357999998</v>
      </c>
      <c r="Y163" s="4">
        <f t="shared" si="42"/>
        <v>1578845.6357999998</v>
      </c>
      <c r="Z163" s="4">
        <v>63810486.795299999</v>
      </c>
      <c r="AA163" s="5">
        <f t="shared" si="39"/>
        <v>170529188.20929998</v>
      </c>
    </row>
    <row r="164" spans="1:27" ht="24.9" customHeight="1" x14ac:dyDescent="0.25">
      <c r="A164" s="146"/>
      <c r="B164" s="148"/>
      <c r="C164" s="1">
        <v>9</v>
      </c>
      <c r="D164" s="4" t="s">
        <v>224</v>
      </c>
      <c r="E164" s="4">
        <v>115280573.98800001</v>
      </c>
      <c r="F164" s="4">
        <f t="shared" si="44"/>
        <v>-58259.97</v>
      </c>
      <c r="G164" s="4">
        <v>967816.90359999996</v>
      </c>
      <c r="H164" s="4">
        <v>114756.0598</v>
      </c>
      <c r="I164" s="4">
        <v>3492642.2075999998</v>
      </c>
      <c r="J164" s="4">
        <v>0</v>
      </c>
      <c r="K164" s="4">
        <f t="shared" si="37"/>
        <v>3492642.2075999998</v>
      </c>
      <c r="L164" s="4">
        <v>63087588.517800003</v>
      </c>
      <c r="M164" s="5">
        <f t="shared" si="38"/>
        <v>182885117.70680001</v>
      </c>
      <c r="N164" s="8"/>
      <c r="O164" s="141"/>
      <c r="P164" s="9">
        <v>6</v>
      </c>
      <c r="Q164" s="135"/>
      <c r="R164" s="4" t="s">
        <v>600</v>
      </c>
      <c r="S164" s="4">
        <v>109768178.3714</v>
      </c>
      <c r="T164" s="4">
        <f t="shared" si="46"/>
        <v>-58259.97</v>
      </c>
      <c r="U164" s="4">
        <v>921561.97389999998</v>
      </c>
      <c r="V164" s="4">
        <v>109271.51669999999</v>
      </c>
      <c r="W164" s="4">
        <v>3325718.1549</v>
      </c>
      <c r="X164" s="4">
        <f t="shared" si="47"/>
        <v>1662859.07745</v>
      </c>
      <c r="Y164" s="4">
        <f t="shared" si="42"/>
        <v>1662859.07745</v>
      </c>
      <c r="Z164" s="4">
        <v>65586731.385600001</v>
      </c>
      <c r="AA164" s="5">
        <f t="shared" si="39"/>
        <v>177990342.35505</v>
      </c>
    </row>
    <row r="165" spans="1:27" ht="24.9" customHeight="1" x14ac:dyDescent="0.25">
      <c r="A165" s="146"/>
      <c r="B165" s="148"/>
      <c r="C165" s="1">
        <v>10</v>
      </c>
      <c r="D165" s="4" t="s">
        <v>225</v>
      </c>
      <c r="E165" s="4">
        <v>98252185.513300002</v>
      </c>
      <c r="F165" s="4">
        <f t="shared" si="44"/>
        <v>-58259.97</v>
      </c>
      <c r="G165" s="4">
        <v>824930.40449999995</v>
      </c>
      <c r="H165" s="4">
        <v>97813.710900000005</v>
      </c>
      <c r="I165" s="4">
        <v>2976995.6878999998</v>
      </c>
      <c r="J165" s="4">
        <v>0</v>
      </c>
      <c r="K165" s="4">
        <f t="shared" si="37"/>
        <v>2976995.6878999998</v>
      </c>
      <c r="L165" s="4">
        <v>55258792.541599996</v>
      </c>
      <c r="M165" s="5">
        <f t="shared" si="38"/>
        <v>157352457.88819999</v>
      </c>
      <c r="N165" s="8"/>
      <c r="O165" s="141"/>
      <c r="P165" s="9">
        <v>7</v>
      </c>
      <c r="Q165" s="135"/>
      <c r="R165" s="4" t="s">
        <v>601</v>
      </c>
      <c r="S165" s="4">
        <v>103967989.35870001</v>
      </c>
      <c r="T165" s="4">
        <f t="shared" si="46"/>
        <v>-58259.97</v>
      </c>
      <c r="U165" s="4">
        <v>872892.14800000004</v>
      </c>
      <c r="V165" s="4">
        <v>103500.6345</v>
      </c>
      <c r="W165" s="4">
        <v>3150079.2633000002</v>
      </c>
      <c r="X165" s="4">
        <f t="shared" si="47"/>
        <v>1575039.6316500001</v>
      </c>
      <c r="Y165" s="4">
        <f t="shared" si="42"/>
        <v>1575039.6316500001</v>
      </c>
      <c r="Z165" s="4">
        <v>61084454.266800001</v>
      </c>
      <c r="AA165" s="5">
        <f t="shared" si="39"/>
        <v>167545616.06964999</v>
      </c>
    </row>
    <row r="166" spans="1:27" ht="24.9" customHeight="1" x14ac:dyDescent="0.25">
      <c r="A166" s="146"/>
      <c r="B166" s="148"/>
      <c r="C166" s="1">
        <v>11</v>
      </c>
      <c r="D166" s="4" t="s">
        <v>226</v>
      </c>
      <c r="E166" s="4">
        <v>141587190.94319999</v>
      </c>
      <c r="F166" s="4">
        <f t="shared" si="44"/>
        <v>-58259.97</v>
      </c>
      <c r="G166" s="4">
        <v>1188557.7217000001</v>
      </c>
      <c r="H166" s="4">
        <v>140929.75700000001</v>
      </c>
      <c r="I166" s="4">
        <v>4289248.1518000001</v>
      </c>
      <c r="J166" s="4">
        <v>0</v>
      </c>
      <c r="K166" s="4">
        <f t="shared" si="37"/>
        <v>4289248.1518000001</v>
      </c>
      <c r="L166" s="4">
        <v>80016040.856700003</v>
      </c>
      <c r="M166" s="5">
        <f t="shared" si="38"/>
        <v>227163707.46040002</v>
      </c>
      <c r="N166" s="8"/>
      <c r="O166" s="141"/>
      <c r="P166" s="9">
        <v>8</v>
      </c>
      <c r="Q166" s="135"/>
      <c r="R166" s="4" t="s">
        <v>602</v>
      </c>
      <c r="S166" s="4">
        <v>92895784.658299997</v>
      </c>
      <c r="T166" s="4">
        <f t="shared" si="46"/>
        <v>-58259.97</v>
      </c>
      <c r="U166" s="4">
        <v>779984.43850000005</v>
      </c>
      <c r="V166" s="4">
        <v>92484.374400000001</v>
      </c>
      <c r="W166" s="4">
        <v>2814795.4032000001</v>
      </c>
      <c r="X166" s="4">
        <f t="shared" si="47"/>
        <v>1407397.7016</v>
      </c>
      <c r="Y166" s="4">
        <f t="shared" si="42"/>
        <v>1407397.7016</v>
      </c>
      <c r="Z166" s="4">
        <v>56083781.717100002</v>
      </c>
      <c r="AA166" s="5">
        <f t="shared" si="39"/>
        <v>151201172.9199</v>
      </c>
    </row>
    <row r="167" spans="1:27" ht="24.9" customHeight="1" x14ac:dyDescent="0.25">
      <c r="A167" s="146"/>
      <c r="B167" s="148"/>
      <c r="C167" s="1">
        <v>12</v>
      </c>
      <c r="D167" s="4" t="s">
        <v>227</v>
      </c>
      <c r="E167" s="4">
        <v>100257310.4074</v>
      </c>
      <c r="F167" s="4">
        <f t="shared" si="44"/>
        <v>-58259.97</v>
      </c>
      <c r="G167" s="4">
        <v>841755.55949999997</v>
      </c>
      <c r="H167" s="4">
        <v>99808.704500000007</v>
      </c>
      <c r="I167" s="4">
        <v>3037714.0391999995</v>
      </c>
      <c r="J167" s="4">
        <v>0</v>
      </c>
      <c r="K167" s="4">
        <f t="shared" si="37"/>
        <v>3037714.0391999995</v>
      </c>
      <c r="L167" s="4">
        <v>58638891.991099998</v>
      </c>
      <c r="M167" s="5">
        <f t="shared" si="38"/>
        <v>162817220.7317</v>
      </c>
      <c r="N167" s="8"/>
      <c r="O167" s="141"/>
      <c r="P167" s="9">
        <v>9</v>
      </c>
      <c r="Q167" s="135"/>
      <c r="R167" s="4" t="s">
        <v>603</v>
      </c>
      <c r="S167" s="4">
        <v>100244505.2527</v>
      </c>
      <c r="T167" s="4">
        <f t="shared" si="46"/>
        <v>-58259.97</v>
      </c>
      <c r="U167" s="4">
        <v>841648.11049999995</v>
      </c>
      <c r="V167" s="4">
        <v>99795.964000000007</v>
      </c>
      <c r="W167" s="4">
        <v>3037326.2788999998</v>
      </c>
      <c r="X167" s="4">
        <f t="shared" si="47"/>
        <v>1518663.1394499999</v>
      </c>
      <c r="Y167" s="4">
        <f t="shared" si="42"/>
        <v>1518663.1394499999</v>
      </c>
      <c r="Z167" s="4">
        <v>60359540.373599999</v>
      </c>
      <c r="AA167" s="5">
        <f t="shared" si="39"/>
        <v>163005892.87024999</v>
      </c>
    </row>
    <row r="168" spans="1:27" ht="24.9" customHeight="1" x14ac:dyDescent="0.25">
      <c r="A168" s="146"/>
      <c r="B168" s="148"/>
      <c r="C168" s="1">
        <v>13</v>
      </c>
      <c r="D168" s="4" t="s">
        <v>228</v>
      </c>
      <c r="E168" s="4">
        <v>115682542.87010001</v>
      </c>
      <c r="F168" s="4">
        <f t="shared" si="44"/>
        <v>-58259.97</v>
      </c>
      <c r="G168" s="4">
        <v>971189.85499999998</v>
      </c>
      <c r="H168" s="4">
        <v>115155.99770000001</v>
      </c>
      <c r="I168" s="4">
        <v>3504814.4608</v>
      </c>
      <c r="J168" s="4">
        <v>0</v>
      </c>
      <c r="K168" s="4">
        <f t="shared" si="37"/>
        <v>3504814.4608</v>
      </c>
      <c r="L168" s="4">
        <v>71093981.546000004</v>
      </c>
      <c r="M168" s="5">
        <f t="shared" si="38"/>
        <v>191309424.75960004</v>
      </c>
      <c r="N168" s="8"/>
      <c r="O168" s="141"/>
      <c r="P168" s="9">
        <v>10</v>
      </c>
      <c r="Q168" s="135"/>
      <c r="R168" s="4" t="s">
        <v>604</v>
      </c>
      <c r="S168" s="4">
        <v>110403260.31380001</v>
      </c>
      <c r="T168" s="4">
        <f t="shared" si="46"/>
        <v>-58259.97</v>
      </c>
      <c r="U168" s="4">
        <v>926890.99470000004</v>
      </c>
      <c r="V168" s="4">
        <v>109903.3898</v>
      </c>
      <c r="W168" s="4">
        <v>3344949.44</v>
      </c>
      <c r="X168" s="4">
        <f t="shared" si="47"/>
        <v>1672474.72</v>
      </c>
      <c r="Y168" s="4">
        <f t="shared" si="42"/>
        <v>1672474.72</v>
      </c>
      <c r="Z168" s="4">
        <v>64438791.1809</v>
      </c>
      <c r="AA168" s="5">
        <f t="shared" si="39"/>
        <v>177493060.62920001</v>
      </c>
    </row>
    <row r="169" spans="1:27" ht="24.9" customHeight="1" x14ac:dyDescent="0.25">
      <c r="A169" s="146"/>
      <c r="B169" s="148"/>
      <c r="C169" s="1">
        <v>14</v>
      </c>
      <c r="D169" s="4" t="s">
        <v>229</v>
      </c>
      <c r="E169" s="4">
        <v>102250579.2921</v>
      </c>
      <c r="F169" s="4">
        <f t="shared" si="44"/>
        <v>-58259.97</v>
      </c>
      <c r="G169" s="4">
        <v>858481.22990000003</v>
      </c>
      <c r="H169" s="4">
        <v>101791.9019</v>
      </c>
      <c r="I169" s="4">
        <v>3098073.3719000001</v>
      </c>
      <c r="J169" s="4">
        <v>0</v>
      </c>
      <c r="K169" s="4">
        <f t="shared" si="37"/>
        <v>3098073.3719000001</v>
      </c>
      <c r="L169" s="4">
        <v>54486875.725000001</v>
      </c>
      <c r="M169" s="5">
        <f t="shared" si="38"/>
        <v>160737541.5508</v>
      </c>
      <c r="N169" s="8"/>
      <c r="O169" s="141"/>
      <c r="P169" s="9">
        <v>11</v>
      </c>
      <c r="Q169" s="135"/>
      <c r="R169" s="4" t="s">
        <v>605</v>
      </c>
      <c r="S169" s="4">
        <v>107839968.2686</v>
      </c>
      <c r="T169" s="4">
        <f t="shared" si="46"/>
        <v>-58259.97</v>
      </c>
      <c r="U169" s="4">
        <v>905382.21669999999</v>
      </c>
      <c r="V169" s="4">
        <v>107353.0493</v>
      </c>
      <c r="W169" s="4">
        <v>3267328.9052000004</v>
      </c>
      <c r="X169" s="4">
        <f t="shared" si="47"/>
        <v>1633664.4526000002</v>
      </c>
      <c r="Y169" s="4">
        <f t="shared" si="42"/>
        <v>1633664.4526000002</v>
      </c>
      <c r="Z169" s="4">
        <v>58708408.521399997</v>
      </c>
      <c r="AA169" s="5">
        <f t="shared" si="39"/>
        <v>169136516.5386</v>
      </c>
    </row>
    <row r="170" spans="1:27" ht="24.9" customHeight="1" x14ac:dyDescent="0.25">
      <c r="A170" s="146"/>
      <c r="B170" s="148"/>
      <c r="C170" s="1">
        <v>15</v>
      </c>
      <c r="D170" s="4" t="s">
        <v>230</v>
      </c>
      <c r="E170" s="4">
        <v>94094472.608999997</v>
      </c>
      <c r="F170" s="4">
        <f t="shared" si="44"/>
        <v>-58259.97</v>
      </c>
      <c r="G170" s="4">
        <v>790042.72010000004</v>
      </c>
      <c r="H170" s="4">
        <v>93677.005699999994</v>
      </c>
      <c r="I170" s="4">
        <v>2851093.5692000003</v>
      </c>
      <c r="J170" s="4">
        <v>0</v>
      </c>
      <c r="K170" s="4">
        <f t="shared" si="37"/>
        <v>2851093.5692000003</v>
      </c>
      <c r="L170" s="4">
        <v>50482994.037100002</v>
      </c>
      <c r="M170" s="5">
        <f t="shared" si="38"/>
        <v>148254019.9711</v>
      </c>
      <c r="N170" s="8"/>
      <c r="O170" s="141"/>
      <c r="P170" s="9">
        <v>12</v>
      </c>
      <c r="Q170" s="135"/>
      <c r="R170" s="4" t="s">
        <v>606</v>
      </c>
      <c r="S170" s="4">
        <v>125494365.5827</v>
      </c>
      <c r="T170" s="4">
        <f t="shared" si="46"/>
        <v>-58259.97</v>
      </c>
      <c r="U170" s="4">
        <v>1053521.6036</v>
      </c>
      <c r="V170" s="4">
        <v>124918.24400000001</v>
      </c>
      <c r="W170" s="4">
        <v>3801931.9620000003</v>
      </c>
      <c r="X170" s="4">
        <f t="shared" si="47"/>
        <v>1900965.9810000001</v>
      </c>
      <c r="Y170" s="4">
        <f t="shared" si="42"/>
        <v>1900965.9810000001</v>
      </c>
      <c r="Z170" s="4">
        <v>72383107.461799994</v>
      </c>
      <c r="AA170" s="5">
        <f t="shared" si="39"/>
        <v>200898618.90309998</v>
      </c>
    </row>
    <row r="171" spans="1:27" ht="24.9" customHeight="1" x14ac:dyDescent="0.25">
      <c r="A171" s="146"/>
      <c r="B171" s="148"/>
      <c r="C171" s="1">
        <v>16</v>
      </c>
      <c r="D171" s="4" t="s">
        <v>231</v>
      </c>
      <c r="E171" s="4">
        <v>137901846.43149999</v>
      </c>
      <c r="F171" s="4">
        <f t="shared" si="44"/>
        <v>-58259.97</v>
      </c>
      <c r="G171" s="4">
        <v>1157633.7164</v>
      </c>
      <c r="H171" s="4">
        <v>137263.03339999999</v>
      </c>
      <c r="I171" s="4">
        <v>4177650.0944999997</v>
      </c>
      <c r="J171" s="4">
        <v>0</v>
      </c>
      <c r="K171" s="4">
        <f t="shared" si="37"/>
        <v>4177650.0944999997</v>
      </c>
      <c r="L171" s="4">
        <v>63606402.128300004</v>
      </c>
      <c r="M171" s="5">
        <f t="shared" si="38"/>
        <v>206922535.4341</v>
      </c>
      <c r="N171" s="8"/>
      <c r="O171" s="141"/>
      <c r="P171" s="9">
        <v>13</v>
      </c>
      <c r="Q171" s="135"/>
      <c r="R171" s="4" t="s">
        <v>607</v>
      </c>
      <c r="S171" s="4">
        <v>128554216.6063</v>
      </c>
      <c r="T171" s="4">
        <f t="shared" si="46"/>
        <v>-58259.97</v>
      </c>
      <c r="U171" s="4">
        <v>1079197.0456000001</v>
      </c>
      <c r="V171" s="4">
        <v>127962.6345</v>
      </c>
      <c r="W171" s="4">
        <v>3894589.0877000005</v>
      </c>
      <c r="X171" s="4">
        <f t="shared" si="47"/>
        <v>1947294.5438500002</v>
      </c>
      <c r="Y171" s="4">
        <f t="shared" si="42"/>
        <v>1947294.5438500002</v>
      </c>
      <c r="Z171" s="4">
        <v>68509956.937199995</v>
      </c>
      <c r="AA171" s="5">
        <f t="shared" si="39"/>
        <v>200160367.79744998</v>
      </c>
    </row>
    <row r="172" spans="1:27" ht="24.9" customHeight="1" x14ac:dyDescent="0.25">
      <c r="A172" s="146"/>
      <c r="B172" s="148"/>
      <c r="C172" s="1">
        <v>17</v>
      </c>
      <c r="D172" s="4" t="s">
        <v>232</v>
      </c>
      <c r="E172" s="4">
        <v>142123653.91569999</v>
      </c>
      <c r="F172" s="4">
        <f t="shared" si="44"/>
        <v>-58259.97</v>
      </c>
      <c r="G172" s="4">
        <v>1193059.2231999999</v>
      </c>
      <c r="H172" s="4">
        <v>141463.50930000001</v>
      </c>
      <c r="I172" s="4">
        <v>4305493.0986000001</v>
      </c>
      <c r="J172" s="4">
        <v>0</v>
      </c>
      <c r="K172" s="4">
        <f t="shared" si="37"/>
        <v>4305493.0986000001</v>
      </c>
      <c r="L172" s="4">
        <v>70088146.390000001</v>
      </c>
      <c r="M172" s="5">
        <f t="shared" si="38"/>
        <v>217793556.16679996</v>
      </c>
      <c r="N172" s="8"/>
      <c r="O172" s="141"/>
      <c r="P172" s="9">
        <v>14</v>
      </c>
      <c r="Q172" s="135"/>
      <c r="R172" s="4" t="s">
        <v>608</v>
      </c>
      <c r="S172" s="4">
        <v>142349885.23460001</v>
      </c>
      <c r="T172" s="4">
        <f t="shared" si="46"/>
        <v>-58259.97</v>
      </c>
      <c r="U172" s="4">
        <v>1194957.5474</v>
      </c>
      <c r="V172" s="4">
        <v>141688.59760000001</v>
      </c>
      <c r="W172" s="4">
        <v>4312343.7404000005</v>
      </c>
      <c r="X172" s="4">
        <f t="shared" si="47"/>
        <v>2156171.8702000002</v>
      </c>
      <c r="Y172" s="4">
        <f t="shared" si="42"/>
        <v>2156171.8702000002</v>
      </c>
      <c r="Z172" s="4">
        <v>70946023.908399999</v>
      </c>
      <c r="AA172" s="5">
        <f t="shared" si="39"/>
        <v>216730467.1882</v>
      </c>
    </row>
    <row r="173" spans="1:27" ht="24.9" customHeight="1" x14ac:dyDescent="0.25">
      <c r="A173" s="146"/>
      <c r="B173" s="148"/>
      <c r="C173" s="1">
        <v>18</v>
      </c>
      <c r="D173" s="4" t="s">
        <v>233</v>
      </c>
      <c r="E173" s="4">
        <v>79108699.288499996</v>
      </c>
      <c r="F173" s="4">
        <f t="shared" si="44"/>
        <v>-58259.97</v>
      </c>
      <c r="G173" s="4">
        <v>664295.95959999994</v>
      </c>
      <c r="H173" s="4">
        <v>78766.951300000001</v>
      </c>
      <c r="I173" s="4">
        <v>2397300.6650999999</v>
      </c>
      <c r="J173" s="4">
        <v>0</v>
      </c>
      <c r="K173" s="4">
        <f t="shared" si="37"/>
        <v>2397300.6650999999</v>
      </c>
      <c r="L173" s="4">
        <v>49894155.663000003</v>
      </c>
      <c r="M173" s="5">
        <f t="shared" si="38"/>
        <v>132084958.55749999</v>
      </c>
      <c r="N173" s="8"/>
      <c r="O173" s="141"/>
      <c r="P173" s="9">
        <v>15</v>
      </c>
      <c r="Q173" s="135"/>
      <c r="R173" s="4" t="s">
        <v>609</v>
      </c>
      <c r="S173" s="4">
        <v>167974497.11359999</v>
      </c>
      <c r="T173" s="4">
        <f t="shared" si="46"/>
        <v>-58259.97</v>
      </c>
      <c r="U173" s="4">
        <v>1409975.6091</v>
      </c>
      <c r="V173" s="4">
        <v>167183.73560000001</v>
      </c>
      <c r="W173" s="4">
        <v>5088297.4929</v>
      </c>
      <c r="X173" s="4">
        <f t="shared" si="47"/>
        <v>2544148.74645</v>
      </c>
      <c r="Y173" s="4">
        <f t="shared" si="42"/>
        <v>2544148.74645</v>
      </c>
      <c r="Z173" s="4">
        <v>73082669.923800007</v>
      </c>
      <c r="AA173" s="5">
        <f t="shared" si="39"/>
        <v>245120215.15855002</v>
      </c>
    </row>
    <row r="174" spans="1:27" ht="24.9" customHeight="1" x14ac:dyDescent="0.25">
      <c r="A174" s="146"/>
      <c r="B174" s="148"/>
      <c r="C174" s="1">
        <v>19</v>
      </c>
      <c r="D174" s="4" t="s">
        <v>234</v>
      </c>
      <c r="E174" s="4">
        <v>106595032.87270001</v>
      </c>
      <c r="F174" s="4">
        <f t="shared" si="44"/>
        <v>-58259.97</v>
      </c>
      <c r="G174" s="4">
        <v>894935.86939999997</v>
      </c>
      <c r="H174" s="4">
        <v>106114.40429999999</v>
      </c>
      <c r="I174" s="4">
        <v>3229630.2935000001</v>
      </c>
      <c r="J174" s="4">
        <v>0</v>
      </c>
      <c r="K174" s="4">
        <f t="shared" si="37"/>
        <v>3229630.2935000001</v>
      </c>
      <c r="L174" s="4">
        <v>56337256.121699996</v>
      </c>
      <c r="M174" s="5">
        <f t="shared" si="38"/>
        <v>167104709.5916</v>
      </c>
      <c r="N174" s="8"/>
      <c r="O174" s="141"/>
      <c r="P174" s="9">
        <v>16</v>
      </c>
      <c r="Q174" s="135"/>
      <c r="R174" s="4" t="s">
        <v>610</v>
      </c>
      <c r="S174" s="4">
        <v>106362296.69490001</v>
      </c>
      <c r="T174" s="4">
        <f t="shared" si="46"/>
        <v>-58259.97</v>
      </c>
      <c r="U174" s="4">
        <v>892982.96239999996</v>
      </c>
      <c r="V174" s="4">
        <v>105882.844</v>
      </c>
      <c r="W174" s="4">
        <v>3222582.6740999999</v>
      </c>
      <c r="X174" s="4">
        <f t="shared" si="47"/>
        <v>1611291.33705</v>
      </c>
      <c r="Y174" s="4">
        <f t="shared" si="42"/>
        <v>1611291.33705</v>
      </c>
      <c r="Z174" s="4">
        <v>71219956.398499995</v>
      </c>
      <c r="AA174" s="5">
        <f t="shared" si="39"/>
        <v>180134150.26684999</v>
      </c>
    </row>
    <row r="175" spans="1:27" ht="24.9" customHeight="1" x14ac:dyDescent="0.25">
      <c r="A175" s="146"/>
      <c r="B175" s="148"/>
      <c r="C175" s="1">
        <v>20</v>
      </c>
      <c r="D175" s="4" t="s">
        <v>235</v>
      </c>
      <c r="E175" s="4">
        <v>126154354.52</v>
      </c>
      <c r="F175" s="4">
        <f t="shared" si="44"/>
        <v>-58259.97</v>
      </c>
      <c r="G175" s="4">
        <v>1059059.6207999999</v>
      </c>
      <c r="H175" s="4">
        <v>125574.8983</v>
      </c>
      <c r="I175" s="4">
        <v>3821917.4702000003</v>
      </c>
      <c r="J175" s="4">
        <v>0</v>
      </c>
      <c r="K175" s="4">
        <f t="shared" si="37"/>
        <v>3821917.4702000003</v>
      </c>
      <c r="L175" s="4">
        <v>61368213.3539</v>
      </c>
      <c r="M175" s="5">
        <f t="shared" si="38"/>
        <v>192470859.89320001</v>
      </c>
      <c r="N175" s="8"/>
      <c r="O175" s="141"/>
      <c r="P175" s="9">
        <v>17</v>
      </c>
      <c r="Q175" s="135"/>
      <c r="R175" s="4" t="s">
        <v>611</v>
      </c>
      <c r="S175" s="4">
        <v>144386455.9795</v>
      </c>
      <c r="T175" s="4">
        <f t="shared" si="46"/>
        <v>-58259.97</v>
      </c>
      <c r="U175" s="4">
        <v>1212046.567</v>
      </c>
      <c r="V175" s="4">
        <v>143714.8781</v>
      </c>
      <c r="W175" s="4">
        <v>4374014.3218</v>
      </c>
      <c r="X175" s="4">
        <f t="shared" si="47"/>
        <v>2187007.1609</v>
      </c>
      <c r="Y175" s="4">
        <f t="shared" si="42"/>
        <v>2187007.1609</v>
      </c>
      <c r="Z175" s="4">
        <v>77182064.841199994</v>
      </c>
      <c r="AA175" s="5">
        <f t="shared" si="39"/>
        <v>225053029.4567</v>
      </c>
    </row>
    <row r="176" spans="1:27" ht="24.9" customHeight="1" x14ac:dyDescent="0.25">
      <c r="A176" s="146"/>
      <c r="B176" s="148"/>
      <c r="C176" s="1">
        <v>21</v>
      </c>
      <c r="D176" s="4" t="s">
        <v>236</v>
      </c>
      <c r="E176" s="4">
        <v>183737466.0607</v>
      </c>
      <c r="F176" s="4">
        <f t="shared" si="44"/>
        <v>-58259.97</v>
      </c>
      <c r="G176" s="4">
        <v>1542243.8772</v>
      </c>
      <c r="H176" s="4">
        <v>182867.05869999999</v>
      </c>
      <c r="I176" s="4">
        <v>5565625.1090000002</v>
      </c>
      <c r="J176" s="4">
        <v>0</v>
      </c>
      <c r="K176" s="4">
        <f t="shared" si="37"/>
        <v>5565625.1090000002</v>
      </c>
      <c r="L176" s="4">
        <v>113614223.903</v>
      </c>
      <c r="M176" s="5">
        <f t="shared" si="38"/>
        <v>304584166.03859997</v>
      </c>
      <c r="N176" s="8"/>
      <c r="O176" s="141"/>
      <c r="P176" s="9">
        <v>18</v>
      </c>
      <c r="Q176" s="135"/>
      <c r="R176" s="4" t="s">
        <v>612</v>
      </c>
      <c r="S176" s="4">
        <v>97511042.149299994</v>
      </c>
      <c r="T176" s="4">
        <f t="shared" si="46"/>
        <v>-58259.97</v>
      </c>
      <c r="U176" s="4">
        <v>818711.41429999995</v>
      </c>
      <c r="V176" s="4">
        <v>97076.312300000005</v>
      </c>
      <c r="W176" s="4">
        <v>2954552.6954000001</v>
      </c>
      <c r="X176" s="4">
        <f t="shared" si="47"/>
        <v>1477276.3477</v>
      </c>
      <c r="Y176" s="4">
        <f t="shared" si="42"/>
        <v>1477276.3477</v>
      </c>
      <c r="Z176" s="4">
        <v>57820971.4001</v>
      </c>
      <c r="AA176" s="5">
        <f t="shared" si="39"/>
        <v>157666817.65369999</v>
      </c>
    </row>
    <row r="177" spans="1:27" ht="24.9" customHeight="1" x14ac:dyDescent="0.25">
      <c r="A177" s="146"/>
      <c r="B177" s="148"/>
      <c r="C177" s="1">
        <v>22</v>
      </c>
      <c r="D177" s="4" t="s">
        <v>237</v>
      </c>
      <c r="E177" s="4">
        <v>114714653.0281</v>
      </c>
      <c r="F177" s="4">
        <f t="shared" si="44"/>
        <v>-58259.97</v>
      </c>
      <c r="G177" s="4">
        <v>963068.21799999999</v>
      </c>
      <c r="H177" s="4">
        <v>114192.99830000001</v>
      </c>
      <c r="I177" s="4">
        <v>3475505.2263000002</v>
      </c>
      <c r="J177" s="4">
        <v>0</v>
      </c>
      <c r="K177" s="4">
        <f t="shared" si="37"/>
        <v>3475505.2263000002</v>
      </c>
      <c r="L177" s="4">
        <v>59879878.799400002</v>
      </c>
      <c r="M177" s="5">
        <f t="shared" si="38"/>
        <v>179089038.3001</v>
      </c>
      <c r="N177" s="8"/>
      <c r="O177" s="141"/>
      <c r="P177" s="9">
        <v>19</v>
      </c>
      <c r="Q177" s="135"/>
      <c r="R177" s="4" t="s">
        <v>613</v>
      </c>
      <c r="S177" s="4">
        <v>112232769.1205</v>
      </c>
      <c r="T177" s="4">
        <f t="shared" si="46"/>
        <v>-58259.97</v>
      </c>
      <c r="U177" s="4">
        <v>942242.54180000001</v>
      </c>
      <c r="V177" s="4">
        <v>111723.6547</v>
      </c>
      <c r="W177" s="4">
        <v>3400349.8586000004</v>
      </c>
      <c r="X177" s="4">
        <f t="shared" si="47"/>
        <v>1700174.9293000002</v>
      </c>
      <c r="Y177" s="4">
        <f t="shared" si="42"/>
        <v>1700174.9293000002</v>
      </c>
      <c r="Z177" s="4">
        <v>65280458.691600002</v>
      </c>
      <c r="AA177" s="5">
        <f t="shared" si="39"/>
        <v>180209108.96790001</v>
      </c>
    </row>
    <row r="178" spans="1:27" ht="24.9" customHeight="1" x14ac:dyDescent="0.25">
      <c r="A178" s="146"/>
      <c r="B178" s="148"/>
      <c r="C178" s="1">
        <v>23</v>
      </c>
      <c r="D178" s="4" t="s">
        <v>238</v>
      </c>
      <c r="E178" s="4">
        <v>106820489.1947</v>
      </c>
      <c r="F178" s="4">
        <f t="shared" si="44"/>
        <v>-58259.97</v>
      </c>
      <c r="G178" s="4">
        <v>896827.69050000003</v>
      </c>
      <c r="H178" s="4">
        <v>106338.72139999999</v>
      </c>
      <c r="I178" s="4">
        <v>3236457.4671999998</v>
      </c>
      <c r="J178" s="4">
        <v>0</v>
      </c>
      <c r="K178" s="4">
        <f t="shared" si="37"/>
        <v>3236457.4671999998</v>
      </c>
      <c r="L178" s="4">
        <v>58137344.760700002</v>
      </c>
      <c r="M178" s="5">
        <f t="shared" si="38"/>
        <v>169139197.86449999</v>
      </c>
      <c r="N178" s="8"/>
      <c r="O178" s="141"/>
      <c r="P178" s="9">
        <v>20</v>
      </c>
      <c r="Q178" s="135"/>
      <c r="R178" s="4" t="s">
        <v>614</v>
      </c>
      <c r="S178" s="4">
        <v>129456866.2277</v>
      </c>
      <c r="T178" s="4">
        <f t="shared" si="46"/>
        <v>-58259.97</v>
      </c>
      <c r="U178" s="4">
        <v>1086771.247</v>
      </c>
      <c r="V178" s="4">
        <v>128860.7233</v>
      </c>
      <c r="W178" s="4">
        <v>3921922.7450000001</v>
      </c>
      <c r="X178" s="4">
        <f t="shared" si="47"/>
        <v>1960961.3725000001</v>
      </c>
      <c r="Y178" s="4">
        <f t="shared" si="42"/>
        <v>1960961.3725000001</v>
      </c>
      <c r="Z178" s="4">
        <v>68547778.531599998</v>
      </c>
      <c r="AA178" s="5">
        <f t="shared" si="39"/>
        <v>201122978.13209999</v>
      </c>
    </row>
    <row r="179" spans="1:27" ht="24.9" customHeight="1" x14ac:dyDescent="0.25">
      <c r="A179" s="146"/>
      <c r="B179" s="148"/>
      <c r="C179" s="1">
        <v>24</v>
      </c>
      <c r="D179" s="4" t="s">
        <v>239</v>
      </c>
      <c r="E179" s="4">
        <v>104265532.7712</v>
      </c>
      <c r="F179" s="4">
        <f t="shared" si="44"/>
        <v>-58259.97</v>
      </c>
      <c r="G179" s="4">
        <v>875388.85739999998</v>
      </c>
      <c r="H179" s="4">
        <v>103796.67449999999</v>
      </c>
      <c r="I179" s="4">
        <v>3159089.3480999996</v>
      </c>
      <c r="J179" s="4">
        <v>0</v>
      </c>
      <c r="K179" s="4">
        <f t="shared" si="37"/>
        <v>3159089.3480999996</v>
      </c>
      <c r="L179" s="4">
        <v>57205097.272100002</v>
      </c>
      <c r="M179" s="5">
        <f t="shared" si="38"/>
        <v>165550644.9533</v>
      </c>
      <c r="N179" s="8"/>
      <c r="O179" s="141"/>
      <c r="P179" s="9">
        <v>21</v>
      </c>
      <c r="Q179" s="135"/>
      <c r="R179" s="4" t="s">
        <v>615</v>
      </c>
      <c r="S179" s="4">
        <v>121780569.7423</v>
      </c>
      <c r="T179" s="4">
        <f t="shared" si="46"/>
        <v>-58259.97</v>
      </c>
      <c r="U179" s="4">
        <v>1022358.861</v>
      </c>
      <c r="V179" s="4">
        <v>121223.2129</v>
      </c>
      <c r="W179" s="4">
        <v>3689472.3536</v>
      </c>
      <c r="X179" s="4">
        <f t="shared" si="47"/>
        <v>1844736.1768</v>
      </c>
      <c r="Y179" s="4">
        <f t="shared" si="42"/>
        <v>1844736.1768</v>
      </c>
      <c r="Z179" s="4">
        <v>67742562.267700002</v>
      </c>
      <c r="AA179" s="5">
        <f t="shared" si="39"/>
        <v>192453190.29070002</v>
      </c>
    </row>
    <row r="180" spans="1:27" ht="24.9" customHeight="1" x14ac:dyDescent="0.25">
      <c r="A180" s="146"/>
      <c r="B180" s="148"/>
      <c r="C180" s="1">
        <v>25</v>
      </c>
      <c r="D180" s="4" t="s">
        <v>240</v>
      </c>
      <c r="E180" s="4">
        <v>119253606.6617</v>
      </c>
      <c r="F180" s="4">
        <f t="shared" si="44"/>
        <v>-58259.97</v>
      </c>
      <c r="G180" s="4">
        <v>1001154.9221</v>
      </c>
      <c r="H180" s="4">
        <v>118709.01790000001</v>
      </c>
      <c r="I180" s="4">
        <v>3612951.9172</v>
      </c>
      <c r="J180" s="4">
        <v>0</v>
      </c>
      <c r="K180" s="4">
        <f t="shared" si="37"/>
        <v>3612951.9172</v>
      </c>
      <c r="L180" s="4">
        <v>74638659.745199993</v>
      </c>
      <c r="M180" s="5">
        <f t="shared" si="38"/>
        <v>198566822.29409999</v>
      </c>
      <c r="N180" s="8"/>
      <c r="O180" s="141"/>
      <c r="P180" s="9">
        <v>22</v>
      </c>
      <c r="Q180" s="135"/>
      <c r="R180" s="4" t="s">
        <v>616</v>
      </c>
      <c r="S180" s="4">
        <v>143973904.67829999</v>
      </c>
      <c r="T180" s="4">
        <f t="shared" si="46"/>
        <v>-58259.97</v>
      </c>
      <c r="U180" s="4">
        <v>1208584.8177</v>
      </c>
      <c r="V180" s="4">
        <v>143304.41130000001</v>
      </c>
      <c r="W180" s="4">
        <v>4361521.6162999999</v>
      </c>
      <c r="X180" s="4">
        <f t="shared" si="47"/>
        <v>2180760.8081499999</v>
      </c>
      <c r="Y180" s="4">
        <f t="shared" si="42"/>
        <v>2180760.8081499999</v>
      </c>
      <c r="Z180" s="4">
        <v>75875712.451199993</v>
      </c>
      <c r="AA180" s="5">
        <f t="shared" si="39"/>
        <v>223324007.19664997</v>
      </c>
    </row>
    <row r="181" spans="1:27" ht="24.9" customHeight="1" x14ac:dyDescent="0.25">
      <c r="A181" s="146"/>
      <c r="B181" s="148"/>
      <c r="C181" s="1">
        <v>26</v>
      </c>
      <c r="D181" s="4" t="s">
        <v>241</v>
      </c>
      <c r="E181" s="4">
        <v>103653464.8237</v>
      </c>
      <c r="F181" s="4">
        <f t="shared" si="44"/>
        <v>-58259.97</v>
      </c>
      <c r="G181" s="4">
        <v>870252.94869999995</v>
      </c>
      <c r="H181" s="4">
        <v>103187.6991</v>
      </c>
      <c r="I181" s="4">
        <v>3140554.9632999999</v>
      </c>
      <c r="J181" s="4">
        <v>0</v>
      </c>
      <c r="K181" s="4">
        <f t="shared" si="37"/>
        <v>3140554.9632999999</v>
      </c>
      <c r="L181" s="4">
        <v>55827623.840400003</v>
      </c>
      <c r="M181" s="5">
        <f t="shared" si="38"/>
        <v>163536824.30520001</v>
      </c>
      <c r="N181" s="8"/>
      <c r="O181" s="141"/>
      <c r="P181" s="9">
        <v>23</v>
      </c>
      <c r="Q181" s="135"/>
      <c r="R181" s="4" t="s">
        <v>617</v>
      </c>
      <c r="S181" s="4">
        <v>105276078.77770001</v>
      </c>
      <c r="T181" s="4">
        <f t="shared" si="46"/>
        <v>-58259.97</v>
      </c>
      <c r="U181" s="4">
        <v>883868.42550000001</v>
      </c>
      <c r="V181" s="4">
        <v>104802.1145</v>
      </c>
      <c r="W181" s="4">
        <v>3189690.2785999998</v>
      </c>
      <c r="X181" s="4">
        <f t="shared" si="47"/>
        <v>1594845.1392999999</v>
      </c>
      <c r="Y181" s="4">
        <f t="shared" si="42"/>
        <v>1594845.1392999999</v>
      </c>
      <c r="Z181" s="4">
        <v>73295896.0141</v>
      </c>
      <c r="AA181" s="5">
        <f t="shared" si="39"/>
        <v>181097230.5011</v>
      </c>
    </row>
    <row r="182" spans="1:27" ht="24.9" customHeight="1" x14ac:dyDescent="0.25">
      <c r="A182" s="146"/>
      <c r="B182" s="149"/>
      <c r="C182" s="1">
        <v>27</v>
      </c>
      <c r="D182" s="4" t="s">
        <v>242</v>
      </c>
      <c r="E182" s="4">
        <v>100528195.94140001</v>
      </c>
      <c r="F182" s="4">
        <f>-58259.97</f>
        <v>-58259.97</v>
      </c>
      <c r="G182" s="4">
        <v>844028.58059999999</v>
      </c>
      <c r="H182" s="4">
        <v>100078.2213</v>
      </c>
      <c r="I182" s="4">
        <v>3045916.8813</v>
      </c>
      <c r="J182" s="4">
        <v>0</v>
      </c>
      <c r="K182" s="4">
        <f t="shared" si="37"/>
        <v>3045916.8813</v>
      </c>
      <c r="L182" s="4">
        <v>56172677.372100003</v>
      </c>
      <c r="M182" s="5">
        <f t="shared" si="38"/>
        <v>160632637.02670002</v>
      </c>
      <c r="N182" s="8"/>
      <c r="O182" s="141"/>
      <c r="P182" s="9">
        <v>24</v>
      </c>
      <c r="Q182" s="135"/>
      <c r="R182" s="4" t="s">
        <v>618</v>
      </c>
      <c r="S182" s="4">
        <v>85667172.327600002</v>
      </c>
      <c r="T182" s="4">
        <f t="shared" si="46"/>
        <v>-58259.97</v>
      </c>
      <c r="U182" s="4">
        <v>719328.60430000001</v>
      </c>
      <c r="V182" s="4">
        <v>85292.286200000002</v>
      </c>
      <c r="W182" s="4">
        <v>2595901.5956000001</v>
      </c>
      <c r="X182" s="4">
        <f t="shared" si="47"/>
        <v>1297950.7978000001</v>
      </c>
      <c r="Y182" s="4">
        <f t="shared" si="42"/>
        <v>1297950.7978000001</v>
      </c>
      <c r="Z182" s="4">
        <v>55065613.432400003</v>
      </c>
      <c r="AA182" s="5">
        <f t="shared" si="39"/>
        <v>142777097.47830001</v>
      </c>
    </row>
    <row r="183" spans="1:27" ht="24.9" customHeight="1" x14ac:dyDescent="0.25">
      <c r="A183" s="1"/>
      <c r="B183" s="145" t="s">
        <v>833</v>
      </c>
      <c r="C183" s="143"/>
      <c r="D183" s="11"/>
      <c r="E183" s="11">
        <f>SUM(E156:E182)</f>
        <v>3105946421.8715992</v>
      </c>
      <c r="F183" s="11">
        <f t="shared" ref="F183:L183" si="48">SUM(F156:F182)</f>
        <v>-1573019.1899999995</v>
      </c>
      <c r="G183" s="11">
        <f t="shared" si="48"/>
        <v>26075431.3204</v>
      </c>
      <c r="H183" s="11">
        <f t="shared" si="48"/>
        <v>3091818.0337</v>
      </c>
      <c r="I183" s="11">
        <f t="shared" si="48"/>
        <v>94100600.712300003</v>
      </c>
      <c r="J183" s="11">
        <f t="shared" si="48"/>
        <v>0</v>
      </c>
      <c r="K183" s="11">
        <f t="shared" si="48"/>
        <v>94100600.712300003</v>
      </c>
      <c r="L183" s="11">
        <f t="shared" si="48"/>
        <v>1706953419.3036001</v>
      </c>
      <c r="M183" s="5">
        <f t="shared" si="38"/>
        <v>4934594672.0515985</v>
      </c>
      <c r="N183" s="8"/>
      <c r="O183" s="142"/>
      <c r="P183" s="9">
        <v>25</v>
      </c>
      <c r="Q183" s="136"/>
      <c r="R183" s="4" t="s">
        <v>619</v>
      </c>
      <c r="S183" s="4">
        <v>95499081.836799994</v>
      </c>
      <c r="T183" s="4">
        <f>-58259.97</f>
        <v>-58259.97</v>
      </c>
      <c r="U183" s="4">
        <v>801828.90260000003</v>
      </c>
      <c r="V183" s="4">
        <v>95074.517900000006</v>
      </c>
      <c r="W183" s="4">
        <v>2893627.3567999997</v>
      </c>
      <c r="X183" s="4">
        <f t="shared" si="47"/>
        <v>1446813.6783999999</v>
      </c>
      <c r="Y183" s="4">
        <f t="shared" si="42"/>
        <v>1446813.6783999999</v>
      </c>
      <c r="Z183" s="4">
        <v>54824295.215800002</v>
      </c>
      <c r="AA183" s="5">
        <f t="shared" si="39"/>
        <v>152608834.18150002</v>
      </c>
    </row>
    <row r="184" spans="1:27" ht="24.9" customHeight="1" x14ac:dyDescent="0.25">
      <c r="A184" s="146">
        <v>9</v>
      </c>
      <c r="B184" s="147" t="s">
        <v>915</v>
      </c>
      <c r="C184" s="1">
        <v>1</v>
      </c>
      <c r="D184" s="4" t="s">
        <v>243</v>
      </c>
      <c r="E184" s="4">
        <v>104435005.7119</v>
      </c>
      <c r="F184" s="4">
        <f t="shared" ref="F184:F200" si="49">-2199996.98</f>
        <v>-2199996.98</v>
      </c>
      <c r="G184" s="4">
        <v>894782.39529999997</v>
      </c>
      <c r="H184" s="4">
        <v>106096.2065</v>
      </c>
      <c r="I184" s="4">
        <v>3229076.4389</v>
      </c>
      <c r="J184" s="4">
        <f>I184/2</f>
        <v>1614538.21945</v>
      </c>
      <c r="K184" s="4">
        <f t="shared" si="37"/>
        <v>1614538.21945</v>
      </c>
      <c r="L184" s="4">
        <v>62446235.872100003</v>
      </c>
      <c r="M184" s="5">
        <f t="shared" si="38"/>
        <v>167296661.42524999</v>
      </c>
      <c r="N184" s="8"/>
      <c r="O184" s="15"/>
      <c r="P184" s="143"/>
      <c r="Q184" s="144"/>
      <c r="R184" s="11"/>
      <c r="S184" s="11">
        <f>SUM(S159:S183)</f>
        <v>2917790404.7669005</v>
      </c>
      <c r="T184" s="11">
        <f t="shared" ref="T184:Z184" si="50">SUM(T159:T183)</f>
        <v>-1456499.2499999995</v>
      </c>
      <c r="U184" s="11">
        <f t="shared" si="50"/>
        <v>24495622.182200007</v>
      </c>
      <c r="V184" s="11">
        <f t="shared" si="50"/>
        <v>2904496.784</v>
      </c>
      <c r="W184" s="11">
        <f t="shared" si="50"/>
        <v>88399410.689300001</v>
      </c>
      <c r="X184" s="11">
        <f t="shared" si="50"/>
        <v>44199705.34465</v>
      </c>
      <c r="Y184" s="11">
        <f t="shared" si="50"/>
        <v>44199705.34465</v>
      </c>
      <c r="Z184" s="11">
        <f t="shared" si="50"/>
        <v>1631750964.2061999</v>
      </c>
      <c r="AA184" s="5">
        <f t="shared" si="39"/>
        <v>4619684694.0339508</v>
      </c>
    </row>
    <row r="185" spans="1:27" ht="24.9" customHeight="1" x14ac:dyDescent="0.25">
      <c r="A185" s="146"/>
      <c r="B185" s="148"/>
      <c r="C185" s="1">
        <v>2</v>
      </c>
      <c r="D185" s="4" t="s">
        <v>244</v>
      </c>
      <c r="E185" s="4">
        <v>131838907.7675</v>
      </c>
      <c r="F185" s="4">
        <f t="shared" si="49"/>
        <v>-2199996.98</v>
      </c>
      <c r="G185" s="4">
        <v>1124730.6159000001</v>
      </c>
      <c r="H185" s="4">
        <v>133361.64449999999</v>
      </c>
      <c r="I185" s="4">
        <v>4058909.9101999998</v>
      </c>
      <c r="J185" s="4">
        <f t="shared" ref="J185:J227" si="51">I185/2</f>
        <v>2029454.9550999999</v>
      </c>
      <c r="K185" s="4">
        <f t="shared" si="37"/>
        <v>2029454.9550999999</v>
      </c>
      <c r="L185" s="4">
        <v>63312706.674800001</v>
      </c>
      <c r="M185" s="5">
        <f t="shared" si="38"/>
        <v>196239164.6778</v>
      </c>
      <c r="N185" s="8"/>
      <c r="O185" s="140">
        <v>27</v>
      </c>
      <c r="P185" s="9">
        <v>1</v>
      </c>
      <c r="Q185" s="134" t="s">
        <v>65</v>
      </c>
      <c r="R185" s="4" t="s">
        <v>620</v>
      </c>
      <c r="S185" s="4">
        <v>101436529.59550001</v>
      </c>
      <c r="T185" s="4">
        <f t="shared" ref="T185:T203" si="52">-5847107.49</f>
        <v>-5847107.4900000002</v>
      </c>
      <c r="U185" s="4">
        <v>900225.13569999998</v>
      </c>
      <c r="V185" s="4">
        <v>106741.5635</v>
      </c>
      <c r="W185" s="4">
        <v>3248718.1136000003</v>
      </c>
      <c r="X185" s="4">
        <v>0</v>
      </c>
      <c r="Y185" s="4">
        <f t="shared" si="42"/>
        <v>3248718.1136000003</v>
      </c>
      <c r="Z185" s="4">
        <v>72705842.676699996</v>
      </c>
      <c r="AA185" s="5">
        <f t="shared" si="39"/>
        <v>172550949.59500003</v>
      </c>
    </row>
    <row r="186" spans="1:27" ht="24.9" customHeight="1" x14ac:dyDescent="0.25">
      <c r="A186" s="146"/>
      <c r="B186" s="148"/>
      <c r="C186" s="1">
        <v>3</v>
      </c>
      <c r="D186" s="4" t="s">
        <v>245</v>
      </c>
      <c r="E186" s="4">
        <v>126114705.23899999</v>
      </c>
      <c r="F186" s="4">
        <f t="shared" si="49"/>
        <v>-2199996.98</v>
      </c>
      <c r="G186" s="4">
        <v>1076698.3983</v>
      </c>
      <c r="H186" s="4">
        <v>127666.3648</v>
      </c>
      <c r="I186" s="4">
        <v>3885572.0095000002</v>
      </c>
      <c r="J186" s="4">
        <f t="shared" si="51"/>
        <v>1942786.0047500001</v>
      </c>
      <c r="K186" s="4">
        <f t="shared" si="37"/>
        <v>1942786.0047500001</v>
      </c>
      <c r="L186" s="4">
        <v>79793877.549199998</v>
      </c>
      <c r="M186" s="5">
        <f t="shared" si="38"/>
        <v>206855736.57604998</v>
      </c>
      <c r="N186" s="8"/>
      <c r="O186" s="141"/>
      <c r="P186" s="9">
        <v>2</v>
      </c>
      <c r="Q186" s="135"/>
      <c r="R186" s="4" t="s">
        <v>621</v>
      </c>
      <c r="S186" s="4">
        <v>104906832.2308</v>
      </c>
      <c r="T186" s="4">
        <f t="shared" si="52"/>
        <v>-5847107.4900000002</v>
      </c>
      <c r="U186" s="4">
        <v>929344.70830000006</v>
      </c>
      <c r="V186" s="4">
        <v>110194.3317</v>
      </c>
      <c r="W186" s="4">
        <v>3353804.3629000001</v>
      </c>
      <c r="X186" s="4">
        <v>0</v>
      </c>
      <c r="Y186" s="4">
        <f t="shared" si="42"/>
        <v>3353804.3629000001</v>
      </c>
      <c r="Z186" s="4">
        <v>79413557.261600003</v>
      </c>
      <c r="AA186" s="5">
        <f t="shared" si="39"/>
        <v>182866625.40530002</v>
      </c>
    </row>
    <row r="187" spans="1:27" ht="24.9" customHeight="1" x14ac:dyDescent="0.25">
      <c r="A187" s="146"/>
      <c r="B187" s="148"/>
      <c r="C187" s="1">
        <v>4</v>
      </c>
      <c r="D187" s="4" t="s">
        <v>246</v>
      </c>
      <c r="E187" s="4">
        <v>80590895.781299993</v>
      </c>
      <c r="F187" s="4">
        <f t="shared" si="49"/>
        <v>-2199996.98</v>
      </c>
      <c r="G187" s="4">
        <v>694704.6605</v>
      </c>
      <c r="H187" s="4">
        <v>82372.574099999998</v>
      </c>
      <c r="I187" s="4">
        <v>2507039.0998</v>
      </c>
      <c r="J187" s="4">
        <f t="shared" si="51"/>
        <v>1253519.5499</v>
      </c>
      <c r="K187" s="4">
        <f t="shared" si="37"/>
        <v>1253519.5499</v>
      </c>
      <c r="L187" s="4">
        <v>47041198.986900002</v>
      </c>
      <c r="M187" s="5">
        <f t="shared" si="38"/>
        <v>127462694.57270001</v>
      </c>
      <c r="N187" s="8"/>
      <c r="O187" s="141"/>
      <c r="P187" s="9">
        <v>3</v>
      </c>
      <c r="Q187" s="135"/>
      <c r="R187" s="4" t="s">
        <v>622</v>
      </c>
      <c r="S187" s="4">
        <v>164385364.31659999</v>
      </c>
      <c r="T187" s="4">
        <f t="shared" si="52"/>
        <v>-5847107.4900000002</v>
      </c>
      <c r="U187" s="4">
        <v>1428433.5822000001</v>
      </c>
      <c r="V187" s="4">
        <v>169372.3358</v>
      </c>
      <c r="W187" s="4">
        <v>5154908.3317999998</v>
      </c>
      <c r="X187" s="4">
        <v>0</v>
      </c>
      <c r="Y187" s="4">
        <f t="shared" si="42"/>
        <v>5154908.3317999998</v>
      </c>
      <c r="Z187" s="4">
        <v>117274480.6621</v>
      </c>
      <c r="AA187" s="5">
        <f t="shared" si="39"/>
        <v>282565451.7385</v>
      </c>
    </row>
    <row r="188" spans="1:27" ht="24.9" customHeight="1" x14ac:dyDescent="0.25">
      <c r="A188" s="146"/>
      <c r="B188" s="148"/>
      <c r="C188" s="1">
        <v>5</v>
      </c>
      <c r="D188" s="4" t="s">
        <v>247</v>
      </c>
      <c r="E188" s="4">
        <v>96699651.661200002</v>
      </c>
      <c r="F188" s="4">
        <f t="shared" si="49"/>
        <v>-2199996.98</v>
      </c>
      <c r="G188" s="4">
        <v>829874.45279999997</v>
      </c>
      <c r="H188" s="4">
        <v>98399.937000000005</v>
      </c>
      <c r="I188" s="4">
        <v>2994837.6908999998</v>
      </c>
      <c r="J188" s="4">
        <f t="shared" si="51"/>
        <v>1497418.8454499999</v>
      </c>
      <c r="K188" s="4">
        <f t="shared" si="37"/>
        <v>1497418.8454499999</v>
      </c>
      <c r="L188" s="4">
        <v>57104620.8336</v>
      </c>
      <c r="M188" s="5">
        <f t="shared" si="38"/>
        <v>154029968.75004998</v>
      </c>
      <c r="N188" s="8"/>
      <c r="O188" s="141"/>
      <c r="P188" s="9">
        <v>4</v>
      </c>
      <c r="Q188" s="135"/>
      <c r="R188" s="4" t="s">
        <v>623</v>
      </c>
      <c r="S188" s="4">
        <v>106082171.78839999</v>
      </c>
      <c r="T188" s="4">
        <f t="shared" si="52"/>
        <v>-5847107.4900000002</v>
      </c>
      <c r="U188" s="4">
        <v>939207.07169999997</v>
      </c>
      <c r="V188" s="4">
        <v>111363.7326</v>
      </c>
      <c r="W188" s="4">
        <v>3389395.5025999998</v>
      </c>
      <c r="X188" s="4">
        <v>0</v>
      </c>
      <c r="Y188" s="4">
        <f t="shared" si="42"/>
        <v>3389395.5025999998</v>
      </c>
      <c r="Z188" s="4">
        <v>70033253.705500007</v>
      </c>
      <c r="AA188" s="5">
        <f t="shared" si="39"/>
        <v>174708284.31080002</v>
      </c>
    </row>
    <row r="189" spans="1:27" ht="24.9" customHeight="1" x14ac:dyDescent="0.25">
      <c r="A189" s="146"/>
      <c r="B189" s="148"/>
      <c r="C189" s="1">
        <v>6</v>
      </c>
      <c r="D189" s="4" t="s">
        <v>248</v>
      </c>
      <c r="E189" s="4">
        <v>111576713.0131</v>
      </c>
      <c r="F189" s="4">
        <f t="shared" si="49"/>
        <v>-2199996.98</v>
      </c>
      <c r="G189" s="4">
        <v>954709.00300000003</v>
      </c>
      <c r="H189" s="4">
        <v>113201.8288</v>
      </c>
      <c r="I189" s="4">
        <v>3445338.6247999999</v>
      </c>
      <c r="J189" s="4">
        <f t="shared" si="51"/>
        <v>1722669.3123999999</v>
      </c>
      <c r="K189" s="4">
        <f t="shared" si="37"/>
        <v>1722669.3123999999</v>
      </c>
      <c r="L189" s="4">
        <v>65787280.414300002</v>
      </c>
      <c r="M189" s="5">
        <f t="shared" si="38"/>
        <v>177954576.59159997</v>
      </c>
      <c r="N189" s="8"/>
      <c r="O189" s="141"/>
      <c r="P189" s="9">
        <v>5</v>
      </c>
      <c r="Q189" s="135"/>
      <c r="R189" s="4" t="s">
        <v>624</v>
      </c>
      <c r="S189" s="4">
        <v>94461524.496000007</v>
      </c>
      <c r="T189" s="4">
        <f t="shared" si="52"/>
        <v>-5847107.4900000002</v>
      </c>
      <c r="U189" s="4">
        <v>841697.33889999997</v>
      </c>
      <c r="V189" s="4">
        <v>99801.801200000002</v>
      </c>
      <c r="W189" s="4">
        <v>3037503.9338000002</v>
      </c>
      <c r="X189" s="4">
        <v>0</v>
      </c>
      <c r="Y189" s="4">
        <f t="shared" si="42"/>
        <v>3037503.9338000002</v>
      </c>
      <c r="Z189" s="4">
        <v>68255090.628600001</v>
      </c>
      <c r="AA189" s="5">
        <f t="shared" si="39"/>
        <v>160848510.70850003</v>
      </c>
    </row>
    <row r="190" spans="1:27" ht="24.9" customHeight="1" x14ac:dyDescent="0.25">
      <c r="A190" s="146"/>
      <c r="B190" s="148"/>
      <c r="C190" s="1">
        <v>7</v>
      </c>
      <c r="D190" s="4" t="s">
        <v>249</v>
      </c>
      <c r="E190" s="4">
        <v>128239001.5318</v>
      </c>
      <c r="F190" s="4">
        <f t="shared" si="49"/>
        <v>-2199996.98</v>
      </c>
      <c r="G190" s="4">
        <v>1094523.5297000001</v>
      </c>
      <c r="H190" s="4">
        <v>129779.9276</v>
      </c>
      <c r="I190" s="4">
        <v>3949899.0590999997</v>
      </c>
      <c r="J190" s="4">
        <f t="shared" si="51"/>
        <v>1974949.5295499999</v>
      </c>
      <c r="K190" s="4">
        <f t="shared" si="37"/>
        <v>1974949.5295499999</v>
      </c>
      <c r="L190" s="4">
        <v>68111115.915099993</v>
      </c>
      <c r="M190" s="5">
        <f t="shared" si="38"/>
        <v>197349373.45374998</v>
      </c>
      <c r="N190" s="8"/>
      <c r="O190" s="141"/>
      <c r="P190" s="9">
        <v>6</v>
      </c>
      <c r="Q190" s="135"/>
      <c r="R190" s="4" t="s">
        <v>625</v>
      </c>
      <c r="S190" s="4">
        <v>70455140.169</v>
      </c>
      <c r="T190" s="4">
        <f t="shared" si="52"/>
        <v>-5847107.4900000002</v>
      </c>
      <c r="U190" s="4">
        <v>640257.9473</v>
      </c>
      <c r="V190" s="4">
        <v>75916.714200000002</v>
      </c>
      <c r="W190" s="4">
        <v>2310552.6696000001</v>
      </c>
      <c r="X190" s="4">
        <v>0</v>
      </c>
      <c r="Y190" s="4">
        <f t="shared" si="42"/>
        <v>2310552.6696000001</v>
      </c>
      <c r="Z190" s="4">
        <v>52675060.3517</v>
      </c>
      <c r="AA190" s="5">
        <f t="shared" si="39"/>
        <v>120309820.36179999</v>
      </c>
    </row>
    <row r="191" spans="1:27" ht="24.9" customHeight="1" x14ac:dyDescent="0.25">
      <c r="A191" s="146"/>
      <c r="B191" s="148"/>
      <c r="C191" s="1">
        <v>8</v>
      </c>
      <c r="D191" s="4" t="s">
        <v>250</v>
      </c>
      <c r="E191" s="4">
        <v>101127769.627</v>
      </c>
      <c r="F191" s="4">
        <f t="shared" si="49"/>
        <v>-2199996.98</v>
      </c>
      <c r="G191" s="4">
        <v>867031.12650000001</v>
      </c>
      <c r="H191" s="4">
        <v>102805.681</v>
      </c>
      <c r="I191" s="4">
        <v>3128928.1024000002</v>
      </c>
      <c r="J191" s="4">
        <f t="shared" si="51"/>
        <v>1564464.0512000001</v>
      </c>
      <c r="K191" s="4">
        <f t="shared" si="37"/>
        <v>1564464.0512000001</v>
      </c>
      <c r="L191" s="4">
        <v>67186268.3037</v>
      </c>
      <c r="M191" s="5">
        <f t="shared" si="38"/>
        <v>168648341.80939999</v>
      </c>
      <c r="N191" s="8"/>
      <c r="O191" s="141"/>
      <c r="P191" s="9">
        <v>7</v>
      </c>
      <c r="Q191" s="135"/>
      <c r="R191" s="4" t="s">
        <v>807</v>
      </c>
      <c r="S191" s="4">
        <v>68484765.278400004</v>
      </c>
      <c r="T191" s="4">
        <f t="shared" si="52"/>
        <v>-5847107.4900000002</v>
      </c>
      <c r="U191" s="4">
        <v>623724.38210000005</v>
      </c>
      <c r="V191" s="4">
        <v>73956.294999999998</v>
      </c>
      <c r="W191" s="4">
        <v>2250886.6034000004</v>
      </c>
      <c r="X191" s="4">
        <v>0</v>
      </c>
      <c r="Y191" s="4">
        <f t="shared" si="42"/>
        <v>2250886.6034000004</v>
      </c>
      <c r="Z191" s="4">
        <v>53326660.647</v>
      </c>
      <c r="AA191" s="5">
        <f t="shared" si="39"/>
        <v>118912885.7159</v>
      </c>
    </row>
    <row r="192" spans="1:27" ht="24.9" customHeight="1" x14ac:dyDescent="0.25">
      <c r="A192" s="146"/>
      <c r="B192" s="148"/>
      <c r="C192" s="1">
        <v>9</v>
      </c>
      <c r="D192" s="4" t="s">
        <v>251</v>
      </c>
      <c r="E192" s="4">
        <v>107934666.0157</v>
      </c>
      <c r="F192" s="4">
        <f t="shared" si="49"/>
        <v>-2199996.98</v>
      </c>
      <c r="G192" s="4">
        <v>924148.31039999996</v>
      </c>
      <c r="H192" s="4">
        <v>109578.18399999999</v>
      </c>
      <c r="I192" s="4">
        <v>3335051.6846999996</v>
      </c>
      <c r="J192" s="4">
        <f t="shared" si="51"/>
        <v>1667525.8423499998</v>
      </c>
      <c r="K192" s="4">
        <f t="shared" si="37"/>
        <v>1667525.8423499998</v>
      </c>
      <c r="L192" s="4">
        <v>68863299.725999996</v>
      </c>
      <c r="M192" s="5">
        <f t="shared" si="38"/>
        <v>177299221.09844998</v>
      </c>
      <c r="N192" s="8"/>
      <c r="O192" s="141"/>
      <c r="P192" s="9">
        <v>8</v>
      </c>
      <c r="Q192" s="135"/>
      <c r="R192" s="4" t="s">
        <v>626</v>
      </c>
      <c r="S192" s="4">
        <v>161061962.71489999</v>
      </c>
      <c r="T192" s="4">
        <f t="shared" si="52"/>
        <v>-5847107.4900000002</v>
      </c>
      <c r="U192" s="4">
        <v>1400546.6673999999</v>
      </c>
      <c r="V192" s="4">
        <v>166065.72640000001</v>
      </c>
      <c r="W192" s="4">
        <v>5054270.4779000012</v>
      </c>
      <c r="X192" s="4">
        <v>0</v>
      </c>
      <c r="Y192" s="4">
        <f t="shared" si="42"/>
        <v>5054270.4779000012</v>
      </c>
      <c r="Z192" s="4">
        <v>117037684.5927</v>
      </c>
      <c r="AA192" s="5">
        <f t="shared" si="39"/>
        <v>278873422.68929994</v>
      </c>
    </row>
    <row r="193" spans="1:27" ht="24.9" customHeight="1" x14ac:dyDescent="0.25">
      <c r="A193" s="146"/>
      <c r="B193" s="148"/>
      <c r="C193" s="1">
        <v>10</v>
      </c>
      <c r="D193" s="4" t="s">
        <v>252</v>
      </c>
      <c r="E193" s="4">
        <v>84039736.243499994</v>
      </c>
      <c r="F193" s="4">
        <f t="shared" si="49"/>
        <v>-2199996.98</v>
      </c>
      <c r="G193" s="4">
        <v>723644.14229999995</v>
      </c>
      <c r="H193" s="4">
        <v>85803.988500000007</v>
      </c>
      <c r="I193" s="4">
        <v>2611475.4407000002</v>
      </c>
      <c r="J193" s="4">
        <f t="shared" si="51"/>
        <v>1305737.7203500001</v>
      </c>
      <c r="K193" s="4">
        <f t="shared" si="37"/>
        <v>1305737.7203500001</v>
      </c>
      <c r="L193" s="4">
        <v>53592968.012199998</v>
      </c>
      <c r="M193" s="5">
        <f t="shared" si="38"/>
        <v>137547893.12684998</v>
      </c>
      <c r="N193" s="8"/>
      <c r="O193" s="141"/>
      <c r="P193" s="9">
        <v>9</v>
      </c>
      <c r="Q193" s="135"/>
      <c r="R193" s="4" t="s">
        <v>627</v>
      </c>
      <c r="S193" s="4">
        <v>93484544.076900005</v>
      </c>
      <c r="T193" s="4">
        <f t="shared" si="52"/>
        <v>-5847107.4900000002</v>
      </c>
      <c r="U193" s="4">
        <v>833499.42209999997</v>
      </c>
      <c r="V193" s="4">
        <v>98829.757100000003</v>
      </c>
      <c r="W193" s="4">
        <v>3007919.4224</v>
      </c>
      <c r="X193" s="4">
        <v>0</v>
      </c>
      <c r="Y193" s="4">
        <f t="shared" si="42"/>
        <v>3007919.4224</v>
      </c>
      <c r="Z193" s="4">
        <v>60217453.674500003</v>
      </c>
      <c r="AA193" s="5">
        <f t="shared" si="39"/>
        <v>151795138.86300001</v>
      </c>
    </row>
    <row r="194" spans="1:27" ht="24.9" customHeight="1" x14ac:dyDescent="0.25">
      <c r="A194" s="146"/>
      <c r="B194" s="148"/>
      <c r="C194" s="1">
        <v>11</v>
      </c>
      <c r="D194" s="4" t="s">
        <v>253</v>
      </c>
      <c r="E194" s="4">
        <v>115472902.9824</v>
      </c>
      <c r="F194" s="4">
        <f t="shared" si="49"/>
        <v>-2199996.98</v>
      </c>
      <c r="G194" s="4">
        <v>987402.22849999997</v>
      </c>
      <c r="H194" s="4">
        <v>117078.3324</v>
      </c>
      <c r="I194" s="4">
        <v>3563321.4158000001</v>
      </c>
      <c r="J194" s="4">
        <f t="shared" si="51"/>
        <v>1781660.7079</v>
      </c>
      <c r="K194" s="4">
        <f t="shared" si="37"/>
        <v>1781660.7079</v>
      </c>
      <c r="L194" s="4">
        <v>64855444.029899999</v>
      </c>
      <c r="M194" s="5">
        <f t="shared" si="38"/>
        <v>181014491.30110002</v>
      </c>
      <c r="N194" s="8"/>
      <c r="O194" s="141"/>
      <c r="P194" s="9">
        <v>10</v>
      </c>
      <c r="Q194" s="135"/>
      <c r="R194" s="4" t="s">
        <v>628</v>
      </c>
      <c r="S194" s="4">
        <v>118258078.3856</v>
      </c>
      <c r="T194" s="4">
        <f t="shared" si="52"/>
        <v>-5847107.4900000002</v>
      </c>
      <c r="U194" s="4">
        <v>1041376.0275</v>
      </c>
      <c r="V194" s="4">
        <v>123478.1179</v>
      </c>
      <c r="W194" s="4">
        <v>3758101.2005999996</v>
      </c>
      <c r="X194" s="4">
        <v>0</v>
      </c>
      <c r="Y194" s="4">
        <f t="shared" si="42"/>
        <v>3758101.2005999996</v>
      </c>
      <c r="Z194" s="4">
        <v>84080687.199599996</v>
      </c>
      <c r="AA194" s="5">
        <f t="shared" si="39"/>
        <v>201414613.44120002</v>
      </c>
    </row>
    <row r="195" spans="1:27" ht="24.9" customHeight="1" x14ac:dyDescent="0.25">
      <c r="A195" s="146"/>
      <c r="B195" s="148"/>
      <c r="C195" s="1">
        <v>12</v>
      </c>
      <c r="D195" s="4" t="s">
        <v>254</v>
      </c>
      <c r="E195" s="4">
        <v>99349340.926699996</v>
      </c>
      <c r="F195" s="4">
        <f t="shared" si="49"/>
        <v>-2199996.98</v>
      </c>
      <c r="G195" s="4">
        <v>852108.19640000002</v>
      </c>
      <c r="H195" s="4">
        <v>101036.23820000001</v>
      </c>
      <c r="I195" s="4">
        <v>3075074.4702000003</v>
      </c>
      <c r="J195" s="4">
        <f t="shared" si="51"/>
        <v>1537537.2351000002</v>
      </c>
      <c r="K195" s="4">
        <f t="shared" si="37"/>
        <v>1537537.2351000002</v>
      </c>
      <c r="L195" s="4">
        <v>57721551.333899997</v>
      </c>
      <c r="M195" s="5">
        <f t="shared" si="38"/>
        <v>157361576.95029998</v>
      </c>
      <c r="N195" s="8"/>
      <c r="O195" s="141"/>
      <c r="P195" s="9">
        <v>11</v>
      </c>
      <c r="Q195" s="135"/>
      <c r="R195" s="4" t="s">
        <v>629</v>
      </c>
      <c r="S195" s="4">
        <v>89900097.722399995</v>
      </c>
      <c r="T195" s="4">
        <f t="shared" si="52"/>
        <v>-5847107.4900000002</v>
      </c>
      <c r="U195" s="4">
        <v>803422.06090000004</v>
      </c>
      <c r="V195" s="4">
        <v>95263.421900000001</v>
      </c>
      <c r="W195" s="4">
        <v>2899376.7209000001</v>
      </c>
      <c r="X195" s="4">
        <v>0</v>
      </c>
      <c r="Y195" s="4">
        <f t="shared" si="42"/>
        <v>2899376.7209000001</v>
      </c>
      <c r="Z195" s="4">
        <v>66224509.519199997</v>
      </c>
      <c r="AA195" s="5">
        <f t="shared" si="39"/>
        <v>154075561.9553</v>
      </c>
    </row>
    <row r="196" spans="1:27" ht="24.9" customHeight="1" x14ac:dyDescent="0.25">
      <c r="A196" s="146"/>
      <c r="B196" s="148"/>
      <c r="C196" s="1">
        <v>13</v>
      </c>
      <c r="D196" s="4" t="s">
        <v>255</v>
      </c>
      <c r="E196" s="4">
        <v>109722717.36040001</v>
      </c>
      <c r="F196" s="4">
        <f t="shared" si="49"/>
        <v>-2199996.98</v>
      </c>
      <c r="G196" s="4">
        <v>939151.98490000004</v>
      </c>
      <c r="H196" s="4">
        <v>111357.2009</v>
      </c>
      <c r="I196" s="4">
        <v>3389196.7056999998</v>
      </c>
      <c r="J196" s="4">
        <f t="shared" si="51"/>
        <v>1694598.3528499999</v>
      </c>
      <c r="K196" s="4">
        <f t="shared" si="37"/>
        <v>1694598.3528499999</v>
      </c>
      <c r="L196" s="4">
        <v>66234150.774499997</v>
      </c>
      <c r="M196" s="5">
        <f t="shared" si="38"/>
        <v>176501978.69355002</v>
      </c>
      <c r="N196" s="8"/>
      <c r="O196" s="141"/>
      <c r="P196" s="9">
        <v>12</v>
      </c>
      <c r="Q196" s="135"/>
      <c r="R196" s="4" t="s">
        <v>630</v>
      </c>
      <c r="S196" s="4">
        <v>80656304.147499993</v>
      </c>
      <c r="T196" s="4">
        <f t="shared" si="52"/>
        <v>-5847107.4900000002</v>
      </c>
      <c r="U196" s="4">
        <v>725856.68799999997</v>
      </c>
      <c r="V196" s="4">
        <v>86066.334700000007</v>
      </c>
      <c r="W196" s="4">
        <v>2619460.0397000005</v>
      </c>
      <c r="X196" s="4">
        <v>0</v>
      </c>
      <c r="Y196" s="4">
        <f t="shared" si="42"/>
        <v>2619460.0397000005</v>
      </c>
      <c r="Z196" s="4">
        <v>61387593.510700002</v>
      </c>
      <c r="AA196" s="5">
        <f t="shared" si="39"/>
        <v>139628173.2306</v>
      </c>
    </row>
    <row r="197" spans="1:27" ht="24.9" customHeight="1" x14ac:dyDescent="0.25">
      <c r="A197" s="146"/>
      <c r="B197" s="148"/>
      <c r="C197" s="1">
        <v>14</v>
      </c>
      <c r="D197" s="4" t="s">
        <v>256</v>
      </c>
      <c r="E197" s="4">
        <v>103761312.76360001</v>
      </c>
      <c r="F197" s="4">
        <f t="shared" si="49"/>
        <v>-2199996.98</v>
      </c>
      <c r="G197" s="4">
        <v>889129.38670000003</v>
      </c>
      <c r="H197" s="4">
        <v>105425.9176</v>
      </c>
      <c r="I197" s="4">
        <v>3208675.9513999997</v>
      </c>
      <c r="J197" s="4">
        <f t="shared" si="51"/>
        <v>1604337.9756999998</v>
      </c>
      <c r="K197" s="4">
        <f t="shared" si="37"/>
        <v>1604337.9756999998</v>
      </c>
      <c r="L197" s="4">
        <v>64543415.8759</v>
      </c>
      <c r="M197" s="5">
        <f t="shared" si="38"/>
        <v>168703624.9395</v>
      </c>
      <c r="N197" s="8"/>
      <c r="O197" s="141"/>
      <c r="P197" s="9">
        <v>13</v>
      </c>
      <c r="Q197" s="135"/>
      <c r="R197" s="4" t="s">
        <v>869</v>
      </c>
      <c r="S197" s="4">
        <v>72158034.224000007</v>
      </c>
      <c r="T197" s="4">
        <f t="shared" si="52"/>
        <v>-5847107.4900000002</v>
      </c>
      <c r="U197" s="4">
        <v>654547.06039999996</v>
      </c>
      <c r="V197" s="4">
        <v>77611.004100000006</v>
      </c>
      <c r="W197" s="4">
        <v>2362118.9932999997</v>
      </c>
      <c r="X197" s="4">
        <v>0</v>
      </c>
      <c r="Y197" s="4">
        <f t="shared" si="42"/>
        <v>2362118.9932999997</v>
      </c>
      <c r="Z197" s="4">
        <v>54384980.116999999</v>
      </c>
      <c r="AA197" s="5">
        <f t="shared" si="39"/>
        <v>123790183.90880001</v>
      </c>
    </row>
    <row r="198" spans="1:27" ht="24.9" customHeight="1" x14ac:dyDescent="0.25">
      <c r="A198" s="146"/>
      <c r="B198" s="148"/>
      <c r="C198" s="1">
        <v>15</v>
      </c>
      <c r="D198" s="4" t="s">
        <v>257</v>
      </c>
      <c r="E198" s="4">
        <v>117991407.545</v>
      </c>
      <c r="F198" s="4">
        <f t="shared" si="49"/>
        <v>-2199996.98</v>
      </c>
      <c r="G198" s="4">
        <v>1008535.1912999999</v>
      </c>
      <c r="H198" s="4">
        <v>119584.11169999999</v>
      </c>
      <c r="I198" s="4">
        <v>3639585.7147999997</v>
      </c>
      <c r="J198" s="4">
        <f t="shared" si="51"/>
        <v>1819792.8573999999</v>
      </c>
      <c r="K198" s="4">
        <f t="shared" si="37"/>
        <v>1819792.8573999999</v>
      </c>
      <c r="L198" s="4">
        <v>68974846.022599995</v>
      </c>
      <c r="M198" s="5">
        <f t="shared" si="38"/>
        <v>187714168.748</v>
      </c>
      <c r="N198" s="8"/>
      <c r="O198" s="141"/>
      <c r="P198" s="9">
        <v>14</v>
      </c>
      <c r="Q198" s="135"/>
      <c r="R198" s="4" t="s">
        <v>631</v>
      </c>
      <c r="S198" s="4">
        <v>83829709.115400001</v>
      </c>
      <c r="T198" s="4">
        <f t="shared" si="52"/>
        <v>-5847107.4900000002</v>
      </c>
      <c r="U198" s="4">
        <v>752484.96970000002</v>
      </c>
      <c r="V198" s="4">
        <v>89223.705199999997</v>
      </c>
      <c r="W198" s="4">
        <v>2715555.7584999995</v>
      </c>
      <c r="X198" s="4">
        <v>0</v>
      </c>
      <c r="Y198" s="4">
        <f t="shared" si="42"/>
        <v>2715555.7584999995</v>
      </c>
      <c r="Z198" s="4">
        <v>56383358.0572</v>
      </c>
      <c r="AA198" s="5">
        <f t="shared" si="39"/>
        <v>137923224.116</v>
      </c>
    </row>
    <row r="199" spans="1:27" ht="24.9" customHeight="1" x14ac:dyDescent="0.25">
      <c r="A199" s="146"/>
      <c r="B199" s="148"/>
      <c r="C199" s="1">
        <v>16</v>
      </c>
      <c r="D199" s="4" t="s">
        <v>258</v>
      </c>
      <c r="E199" s="4">
        <v>110759304.5248</v>
      </c>
      <c r="F199" s="4">
        <f t="shared" si="49"/>
        <v>-2199996.98</v>
      </c>
      <c r="G199" s="4">
        <v>947850.06629999995</v>
      </c>
      <c r="H199" s="4">
        <v>112388.5505</v>
      </c>
      <c r="I199" s="4">
        <v>3420586.2036000001</v>
      </c>
      <c r="J199" s="4">
        <f t="shared" si="51"/>
        <v>1710293.1018000001</v>
      </c>
      <c r="K199" s="4">
        <f t="shared" si="37"/>
        <v>1710293.1018000001</v>
      </c>
      <c r="L199" s="4">
        <v>66159740.898500003</v>
      </c>
      <c r="M199" s="5">
        <f t="shared" si="38"/>
        <v>177489580.16190001</v>
      </c>
      <c r="N199" s="8"/>
      <c r="O199" s="141"/>
      <c r="P199" s="9">
        <v>15</v>
      </c>
      <c r="Q199" s="135"/>
      <c r="R199" s="4" t="s">
        <v>632</v>
      </c>
      <c r="S199" s="4">
        <v>88082016.814199999</v>
      </c>
      <c r="T199" s="4">
        <f t="shared" si="52"/>
        <v>-5847107.4900000002</v>
      </c>
      <c r="U199" s="4">
        <v>788166.40610000002</v>
      </c>
      <c r="V199" s="4">
        <v>93454.527300000002</v>
      </c>
      <c r="W199" s="4">
        <v>2844322.3571000001</v>
      </c>
      <c r="X199" s="4">
        <v>0</v>
      </c>
      <c r="Y199" s="4">
        <f t="shared" si="42"/>
        <v>2844322.3571000001</v>
      </c>
      <c r="Z199" s="4">
        <v>65730362.166000001</v>
      </c>
      <c r="AA199" s="5">
        <f t="shared" si="39"/>
        <v>151691214.7807</v>
      </c>
    </row>
    <row r="200" spans="1:27" ht="24.9" customHeight="1" x14ac:dyDescent="0.25">
      <c r="A200" s="146"/>
      <c r="B200" s="148"/>
      <c r="C200" s="1">
        <v>17</v>
      </c>
      <c r="D200" s="4" t="s">
        <v>259</v>
      </c>
      <c r="E200" s="4">
        <v>111204615.69069999</v>
      </c>
      <c r="F200" s="4">
        <f t="shared" si="49"/>
        <v>-2199996.98</v>
      </c>
      <c r="G200" s="4">
        <v>951586.70609999995</v>
      </c>
      <c r="H200" s="4">
        <v>112831.6116</v>
      </c>
      <c r="I200" s="4">
        <v>3434070.9295999999</v>
      </c>
      <c r="J200" s="4">
        <f t="shared" si="51"/>
        <v>1717035.4648</v>
      </c>
      <c r="K200" s="4">
        <f t="shared" si="37"/>
        <v>1717035.4648</v>
      </c>
      <c r="L200" s="4">
        <v>69523807.2808</v>
      </c>
      <c r="M200" s="5">
        <f t="shared" si="38"/>
        <v>181309879.77399999</v>
      </c>
      <c r="N200" s="8"/>
      <c r="O200" s="141"/>
      <c r="P200" s="9">
        <v>16</v>
      </c>
      <c r="Q200" s="135"/>
      <c r="R200" s="4" t="s">
        <v>633</v>
      </c>
      <c r="S200" s="4">
        <v>108042238.26100001</v>
      </c>
      <c r="T200" s="4">
        <f t="shared" si="52"/>
        <v>-5847107.4900000002</v>
      </c>
      <c r="U200" s="4">
        <v>955654.13820000004</v>
      </c>
      <c r="V200" s="4">
        <v>113313.89539999999</v>
      </c>
      <c r="W200" s="4">
        <v>3448749.4135000003</v>
      </c>
      <c r="X200" s="4">
        <v>0</v>
      </c>
      <c r="Y200" s="4">
        <f t="shared" si="42"/>
        <v>3448749.4135000003</v>
      </c>
      <c r="Z200" s="4">
        <v>76477313.407600001</v>
      </c>
      <c r="AA200" s="5">
        <f t="shared" si="39"/>
        <v>183190161.6257</v>
      </c>
    </row>
    <row r="201" spans="1:27" ht="24.9" customHeight="1" x14ac:dyDescent="0.25">
      <c r="A201" s="146"/>
      <c r="B201" s="149"/>
      <c r="C201" s="1">
        <v>18</v>
      </c>
      <c r="D201" s="4" t="s">
        <v>260</v>
      </c>
      <c r="E201" s="4">
        <v>122861309.48649999</v>
      </c>
      <c r="F201" s="4">
        <f>-2199996.98</f>
        <v>-2199996.98</v>
      </c>
      <c r="G201" s="4">
        <v>1049398.9079</v>
      </c>
      <c r="H201" s="4">
        <v>124429.4075</v>
      </c>
      <c r="I201" s="4">
        <v>3787054.0433999998</v>
      </c>
      <c r="J201" s="4">
        <f t="shared" si="51"/>
        <v>1893527.0216999999</v>
      </c>
      <c r="K201" s="4">
        <f t="shared" ref="K201:K264" si="53">I201-J201</f>
        <v>1893527.0216999999</v>
      </c>
      <c r="L201" s="4">
        <v>71496148.616099998</v>
      </c>
      <c r="M201" s="5">
        <f t="shared" ref="M201:M264" si="54">E201+F201+G201+H201+I201+L201-J201</f>
        <v>195224816.45970002</v>
      </c>
      <c r="N201" s="8"/>
      <c r="O201" s="141"/>
      <c r="P201" s="9">
        <v>17</v>
      </c>
      <c r="Q201" s="135"/>
      <c r="R201" s="4" t="s">
        <v>870</v>
      </c>
      <c r="S201" s="4">
        <v>89760723.800899997</v>
      </c>
      <c r="T201" s="4">
        <f t="shared" si="52"/>
        <v>-5847107.4900000002</v>
      </c>
      <c r="U201" s="4">
        <v>802252.5638</v>
      </c>
      <c r="V201" s="4">
        <v>95124.752200000003</v>
      </c>
      <c r="W201" s="4">
        <v>2895156.2582</v>
      </c>
      <c r="X201" s="4">
        <v>0</v>
      </c>
      <c r="Y201" s="4">
        <f t="shared" si="42"/>
        <v>2895156.2582</v>
      </c>
      <c r="Z201" s="4">
        <v>60115088.707000002</v>
      </c>
      <c r="AA201" s="5">
        <f t="shared" ref="AA201:AA264" si="55">S201+T201+U201+V201+W201-X201+Z201</f>
        <v>147821238.59210002</v>
      </c>
    </row>
    <row r="202" spans="1:27" ht="24.9" customHeight="1" x14ac:dyDescent="0.25">
      <c r="A202" s="1"/>
      <c r="B202" s="145" t="s">
        <v>834</v>
      </c>
      <c r="C202" s="143"/>
      <c r="D202" s="11"/>
      <c r="E202" s="11">
        <f>SUM(E184:E201)</f>
        <v>1963719963.8721004</v>
      </c>
      <c r="F202" s="11">
        <f t="shared" ref="F202:L202" si="56">SUM(F184:F201)</f>
        <v>-39599945.639999993</v>
      </c>
      <c r="G202" s="11">
        <f t="shared" si="56"/>
        <v>16810009.3028</v>
      </c>
      <c r="H202" s="11">
        <f t="shared" si="56"/>
        <v>1993197.7071999998</v>
      </c>
      <c r="I202" s="11">
        <f t="shared" si="56"/>
        <v>60663693.495499991</v>
      </c>
      <c r="J202" s="11">
        <f t="shared" si="56"/>
        <v>30331846.747749995</v>
      </c>
      <c r="K202" s="11">
        <f t="shared" si="56"/>
        <v>30331846.747749995</v>
      </c>
      <c r="L202" s="11">
        <f t="shared" si="56"/>
        <v>1162748677.1201</v>
      </c>
      <c r="M202" s="5">
        <f t="shared" si="54"/>
        <v>3136003749.1099505</v>
      </c>
      <c r="N202" s="8"/>
      <c r="O202" s="141"/>
      <c r="P202" s="9">
        <v>18</v>
      </c>
      <c r="Q202" s="135"/>
      <c r="R202" s="4" t="s">
        <v>634</v>
      </c>
      <c r="S202" s="4">
        <v>83010425.875</v>
      </c>
      <c r="T202" s="4">
        <f t="shared" si="52"/>
        <v>-5847107.4900000002</v>
      </c>
      <c r="U202" s="4">
        <v>745610.30180000002</v>
      </c>
      <c r="V202" s="4">
        <v>88408.561700000006</v>
      </c>
      <c r="W202" s="4">
        <v>2690746.5668000001</v>
      </c>
      <c r="X202" s="4">
        <v>0</v>
      </c>
      <c r="Y202" s="4">
        <f t="shared" si="42"/>
        <v>2690746.5668000001</v>
      </c>
      <c r="Z202" s="4">
        <v>62537041.0977</v>
      </c>
      <c r="AA202" s="5">
        <f t="shared" si="55"/>
        <v>143225124.91299999</v>
      </c>
    </row>
    <row r="203" spans="1:27" ht="24.9" customHeight="1" x14ac:dyDescent="0.25">
      <c r="A203" s="146">
        <v>10</v>
      </c>
      <c r="B203" s="147" t="s">
        <v>916</v>
      </c>
      <c r="C203" s="1">
        <v>1</v>
      </c>
      <c r="D203" s="4" t="s">
        <v>261</v>
      </c>
      <c r="E203" s="4">
        <v>87517318.906900004</v>
      </c>
      <c r="F203" s="4">
        <f>-58259.97</f>
        <v>-58259.97</v>
      </c>
      <c r="G203" s="4">
        <v>734853.32460000005</v>
      </c>
      <c r="H203" s="4">
        <v>87133.084499999997</v>
      </c>
      <c r="I203" s="4">
        <v>2651926.9585000002</v>
      </c>
      <c r="J203" s="4">
        <f t="shared" si="51"/>
        <v>1325963.4792500001</v>
      </c>
      <c r="K203" s="4">
        <f t="shared" si="53"/>
        <v>1325963.4792500001</v>
      </c>
      <c r="L203" s="4">
        <v>59245548.858999997</v>
      </c>
      <c r="M203" s="5">
        <f t="shared" si="54"/>
        <v>148852557.68425</v>
      </c>
      <c r="N203" s="8"/>
      <c r="O203" s="141"/>
      <c r="P203" s="9">
        <v>19</v>
      </c>
      <c r="Q203" s="135"/>
      <c r="R203" s="4" t="s">
        <v>871</v>
      </c>
      <c r="S203" s="4">
        <v>78553527.377700001</v>
      </c>
      <c r="T203" s="4">
        <f t="shared" si="52"/>
        <v>-5847107.4900000002</v>
      </c>
      <c r="U203" s="4">
        <v>708212.12849999999</v>
      </c>
      <c r="V203" s="4">
        <v>83974.1826</v>
      </c>
      <c r="W203" s="4">
        <v>2555784.6354000005</v>
      </c>
      <c r="X203" s="4">
        <v>0</v>
      </c>
      <c r="Y203" s="4">
        <f t="shared" si="42"/>
        <v>2555784.6354000005</v>
      </c>
      <c r="Z203" s="4">
        <v>55111401.392499998</v>
      </c>
      <c r="AA203" s="5">
        <f t="shared" si="55"/>
        <v>131165792.22670001</v>
      </c>
    </row>
    <row r="204" spans="1:27" ht="24.9" customHeight="1" x14ac:dyDescent="0.25">
      <c r="A204" s="146"/>
      <c r="B204" s="148"/>
      <c r="C204" s="1">
        <v>2</v>
      </c>
      <c r="D204" s="4" t="s">
        <v>262</v>
      </c>
      <c r="E204" s="4">
        <v>95395646.262600005</v>
      </c>
      <c r="F204" s="4">
        <f t="shared" ref="F204:F227" si="57">-58259.97</f>
        <v>-58259.97</v>
      </c>
      <c r="G204" s="4">
        <v>800960.9669</v>
      </c>
      <c r="H204" s="4">
        <v>94971.604999999996</v>
      </c>
      <c r="I204" s="4">
        <v>2890495.1640999997</v>
      </c>
      <c r="J204" s="4">
        <f t="shared" si="51"/>
        <v>1445247.5820499999</v>
      </c>
      <c r="K204" s="4">
        <f t="shared" si="53"/>
        <v>1445247.5820499999</v>
      </c>
      <c r="L204" s="4">
        <v>64164137.586000003</v>
      </c>
      <c r="M204" s="5">
        <f t="shared" si="54"/>
        <v>161842704.03255004</v>
      </c>
      <c r="N204" s="8"/>
      <c r="O204" s="142"/>
      <c r="P204" s="9">
        <v>20</v>
      </c>
      <c r="Q204" s="136"/>
      <c r="R204" s="4" t="s">
        <v>872</v>
      </c>
      <c r="S204" s="4">
        <v>108628046.2017</v>
      </c>
      <c r="T204" s="4">
        <f>-5847107.49</f>
        <v>-5847107.4900000002</v>
      </c>
      <c r="U204" s="4">
        <v>960569.69700000004</v>
      </c>
      <c r="V204" s="4">
        <v>113896.7435</v>
      </c>
      <c r="W204" s="4">
        <v>3466488.6040000003</v>
      </c>
      <c r="X204" s="4">
        <v>0</v>
      </c>
      <c r="Y204" s="4">
        <f t="shared" si="42"/>
        <v>3466488.6040000003</v>
      </c>
      <c r="Z204" s="4">
        <v>79843024.207000002</v>
      </c>
      <c r="AA204" s="5">
        <f t="shared" si="55"/>
        <v>187164917.9632</v>
      </c>
    </row>
    <row r="205" spans="1:27" ht="24.9" customHeight="1" x14ac:dyDescent="0.25">
      <c r="A205" s="146"/>
      <c r="B205" s="148"/>
      <c r="C205" s="1">
        <v>3</v>
      </c>
      <c r="D205" s="4" t="s">
        <v>263</v>
      </c>
      <c r="E205" s="4">
        <v>81539099.826700002</v>
      </c>
      <c r="F205" s="4">
        <f t="shared" si="57"/>
        <v>-58259.97</v>
      </c>
      <c r="G205" s="4">
        <v>684689.63489999995</v>
      </c>
      <c r="H205" s="4">
        <v>81185.0717</v>
      </c>
      <c r="I205" s="4">
        <v>2470897.0349999997</v>
      </c>
      <c r="J205" s="4">
        <f t="shared" si="51"/>
        <v>1235448.5174999998</v>
      </c>
      <c r="K205" s="4">
        <f t="shared" si="53"/>
        <v>1235448.5174999998</v>
      </c>
      <c r="L205" s="4">
        <v>56769741.806599997</v>
      </c>
      <c r="M205" s="5">
        <f t="shared" si="54"/>
        <v>140251904.8874</v>
      </c>
      <c r="N205" s="8"/>
      <c r="O205" s="15"/>
      <c r="P205" s="143"/>
      <c r="Q205" s="144"/>
      <c r="R205" s="11"/>
      <c r="S205" s="11">
        <f>SUM(S185:S204)</f>
        <v>1965638036.5919001</v>
      </c>
      <c r="T205" s="11">
        <f t="shared" ref="T205:Z205" si="58">SUM(T185:T204)</f>
        <v>-116942149.79999997</v>
      </c>
      <c r="U205" s="11">
        <f t="shared" si="58"/>
        <v>17475088.297599997</v>
      </c>
      <c r="V205" s="11">
        <f t="shared" si="58"/>
        <v>2072057.5040000002</v>
      </c>
      <c r="W205" s="11">
        <f t="shared" si="58"/>
        <v>63063819.966000006</v>
      </c>
      <c r="X205" s="11">
        <f t="shared" si="58"/>
        <v>0</v>
      </c>
      <c r="Y205" s="11">
        <f t="shared" si="58"/>
        <v>63063819.966000006</v>
      </c>
      <c r="Z205" s="11">
        <f t="shared" si="58"/>
        <v>1413214443.5818999</v>
      </c>
      <c r="AA205" s="5">
        <f t="shared" si="55"/>
        <v>3344521296.1414003</v>
      </c>
    </row>
    <row r="206" spans="1:27" ht="33.75" customHeight="1" x14ac:dyDescent="0.25">
      <c r="A206" s="146"/>
      <c r="B206" s="148"/>
      <c r="C206" s="1">
        <v>4</v>
      </c>
      <c r="D206" s="4" t="s">
        <v>264</v>
      </c>
      <c r="E206" s="4">
        <v>117211900.4605</v>
      </c>
      <c r="F206" s="4">
        <f t="shared" si="57"/>
        <v>-58259.97</v>
      </c>
      <c r="G206" s="4">
        <v>984022.81059999997</v>
      </c>
      <c r="H206" s="4">
        <v>116677.62790000001</v>
      </c>
      <c r="I206" s="4">
        <v>3551125.8259999994</v>
      </c>
      <c r="J206" s="4">
        <f t="shared" si="51"/>
        <v>1775562.9129999997</v>
      </c>
      <c r="K206" s="4">
        <f t="shared" si="53"/>
        <v>1775562.9129999997</v>
      </c>
      <c r="L206" s="4">
        <v>73628032.347100005</v>
      </c>
      <c r="M206" s="5">
        <f t="shared" si="54"/>
        <v>193657936.18910003</v>
      </c>
      <c r="N206" s="8"/>
      <c r="O206" s="140">
        <v>28</v>
      </c>
      <c r="P206" s="9">
        <v>1</v>
      </c>
      <c r="Q206" s="134" t="s">
        <v>66</v>
      </c>
      <c r="R206" s="79" t="s">
        <v>635</v>
      </c>
      <c r="S206" s="4">
        <v>107665633.6388</v>
      </c>
      <c r="T206" s="4">
        <f t="shared" ref="T206:T222" si="59">-2679211.46</f>
        <v>-2679211.46</v>
      </c>
      <c r="U206" s="4">
        <v>925911.96440000006</v>
      </c>
      <c r="V206" s="4">
        <v>109787.3042</v>
      </c>
      <c r="W206" s="4">
        <v>3341416.3309999998</v>
      </c>
      <c r="X206" s="4">
        <f t="shared" ref="X206:X223" si="60">W206/2</f>
        <v>1670708.1654999999</v>
      </c>
      <c r="Y206" s="4">
        <f t="shared" si="42"/>
        <v>1670708.1654999999</v>
      </c>
      <c r="Z206" s="4">
        <v>69714120.479599997</v>
      </c>
      <c r="AA206" s="5">
        <f t="shared" si="55"/>
        <v>177406950.09249997</v>
      </c>
    </row>
    <row r="207" spans="1:27" ht="24.9" customHeight="1" x14ac:dyDescent="0.25">
      <c r="A207" s="146"/>
      <c r="B207" s="148"/>
      <c r="C207" s="1">
        <v>5</v>
      </c>
      <c r="D207" s="4" t="s">
        <v>265</v>
      </c>
      <c r="E207" s="4">
        <v>106639363.60330001</v>
      </c>
      <c r="F207" s="4">
        <f t="shared" si="57"/>
        <v>-58259.97</v>
      </c>
      <c r="G207" s="4">
        <v>895307.85190000001</v>
      </c>
      <c r="H207" s="4">
        <v>106158.511</v>
      </c>
      <c r="I207" s="4">
        <v>3230972.6980999997</v>
      </c>
      <c r="J207" s="4">
        <f t="shared" si="51"/>
        <v>1615486.3490499998</v>
      </c>
      <c r="K207" s="4">
        <f t="shared" si="53"/>
        <v>1615486.3490499998</v>
      </c>
      <c r="L207" s="4">
        <v>72411985.865600005</v>
      </c>
      <c r="M207" s="5">
        <f t="shared" si="54"/>
        <v>181610042.21085003</v>
      </c>
      <c r="N207" s="8"/>
      <c r="O207" s="141"/>
      <c r="P207" s="9">
        <v>2</v>
      </c>
      <c r="Q207" s="135"/>
      <c r="R207" s="79" t="s">
        <v>636</v>
      </c>
      <c r="S207" s="4">
        <v>114047937.92209999</v>
      </c>
      <c r="T207" s="4">
        <f t="shared" si="59"/>
        <v>-2679211.46</v>
      </c>
      <c r="U207" s="4">
        <v>979466.36369999999</v>
      </c>
      <c r="V207" s="4">
        <v>116137.3605</v>
      </c>
      <c r="W207" s="4">
        <v>3534682.5932000005</v>
      </c>
      <c r="X207" s="4">
        <f t="shared" si="60"/>
        <v>1767341.2966000002</v>
      </c>
      <c r="Y207" s="4">
        <f t="shared" si="42"/>
        <v>1767341.2966000002</v>
      </c>
      <c r="Z207" s="4">
        <v>74973925.765000001</v>
      </c>
      <c r="AA207" s="5">
        <f t="shared" si="55"/>
        <v>189205597.24790001</v>
      </c>
    </row>
    <row r="208" spans="1:27" ht="24.9" customHeight="1" x14ac:dyDescent="0.25">
      <c r="A208" s="146"/>
      <c r="B208" s="148"/>
      <c r="C208" s="1">
        <v>6</v>
      </c>
      <c r="D208" s="4" t="s">
        <v>266</v>
      </c>
      <c r="E208" s="4">
        <v>109236461.2218</v>
      </c>
      <c r="F208" s="4">
        <f t="shared" si="57"/>
        <v>-58259.97</v>
      </c>
      <c r="G208" s="4">
        <v>917100.29500000004</v>
      </c>
      <c r="H208" s="4">
        <v>108742.4862</v>
      </c>
      <c r="I208" s="4">
        <v>3309616.9191999999</v>
      </c>
      <c r="J208" s="4">
        <f t="shared" si="51"/>
        <v>1654808.4595999999</v>
      </c>
      <c r="K208" s="4">
        <f t="shared" si="53"/>
        <v>1654808.4595999999</v>
      </c>
      <c r="L208" s="4">
        <v>72795683.200299993</v>
      </c>
      <c r="M208" s="5">
        <f t="shared" si="54"/>
        <v>184654535.6929</v>
      </c>
      <c r="N208" s="8"/>
      <c r="O208" s="141"/>
      <c r="P208" s="9">
        <v>3</v>
      </c>
      <c r="Q208" s="135"/>
      <c r="R208" s="79" t="s">
        <v>637</v>
      </c>
      <c r="S208" s="4">
        <v>116158634.57099999</v>
      </c>
      <c r="T208" s="4">
        <f t="shared" si="59"/>
        <v>-2679211.46</v>
      </c>
      <c r="U208" s="4">
        <v>997177.37930000003</v>
      </c>
      <c r="V208" s="4">
        <v>118237.39230000001</v>
      </c>
      <c r="W208" s="4">
        <v>3598597.8240999999</v>
      </c>
      <c r="X208" s="4">
        <f t="shared" si="60"/>
        <v>1799298.9120499999</v>
      </c>
      <c r="Y208" s="4">
        <f t="shared" si="42"/>
        <v>1799298.9120499999</v>
      </c>
      <c r="Z208" s="4">
        <v>77124549.326199993</v>
      </c>
      <c r="AA208" s="5">
        <f t="shared" si="55"/>
        <v>193518686.12085</v>
      </c>
    </row>
    <row r="209" spans="1:27" ht="24.9" customHeight="1" x14ac:dyDescent="0.25">
      <c r="A209" s="146"/>
      <c r="B209" s="148"/>
      <c r="C209" s="1">
        <v>7</v>
      </c>
      <c r="D209" s="4" t="s">
        <v>267</v>
      </c>
      <c r="E209" s="4">
        <v>115814311.9443</v>
      </c>
      <c r="F209" s="4">
        <f t="shared" si="57"/>
        <v>-58259.97</v>
      </c>
      <c r="G209" s="4">
        <v>972295.53929999995</v>
      </c>
      <c r="H209" s="4">
        <v>115287.101</v>
      </c>
      <c r="I209" s="4">
        <v>3508804.6365999999</v>
      </c>
      <c r="J209" s="4">
        <f t="shared" si="51"/>
        <v>1754402.3182999999</v>
      </c>
      <c r="K209" s="4">
        <f t="shared" si="53"/>
        <v>1754402.3182999999</v>
      </c>
      <c r="L209" s="4">
        <v>70063895.211799994</v>
      </c>
      <c r="M209" s="5">
        <f t="shared" si="54"/>
        <v>188661932.14469999</v>
      </c>
      <c r="N209" s="8"/>
      <c r="O209" s="141"/>
      <c r="P209" s="9">
        <v>4</v>
      </c>
      <c r="Q209" s="135"/>
      <c r="R209" s="79" t="s">
        <v>873</v>
      </c>
      <c r="S209" s="4">
        <v>85464857.916500002</v>
      </c>
      <c r="T209" s="4">
        <f t="shared" si="59"/>
        <v>-2679211.46</v>
      </c>
      <c r="U209" s="4">
        <v>739623.57149999996</v>
      </c>
      <c r="V209" s="4">
        <v>87698.702600000004</v>
      </c>
      <c r="W209" s="4">
        <v>2669141.7494999999</v>
      </c>
      <c r="X209" s="4">
        <f t="shared" si="60"/>
        <v>1334570.87475</v>
      </c>
      <c r="Y209" s="4">
        <f t="shared" si="42"/>
        <v>1334570.87475</v>
      </c>
      <c r="Z209" s="4">
        <v>56972217.166900001</v>
      </c>
      <c r="AA209" s="5">
        <f t="shared" si="55"/>
        <v>141919756.77225003</v>
      </c>
    </row>
    <row r="210" spans="1:27" ht="24.9" customHeight="1" x14ac:dyDescent="0.25">
      <c r="A210" s="146"/>
      <c r="B210" s="148"/>
      <c r="C210" s="1">
        <v>8</v>
      </c>
      <c r="D210" s="4" t="s">
        <v>268</v>
      </c>
      <c r="E210" s="4">
        <v>108921589.1084</v>
      </c>
      <c r="F210" s="4">
        <f t="shared" si="57"/>
        <v>-58259.97</v>
      </c>
      <c r="G210" s="4">
        <v>914458.17920000001</v>
      </c>
      <c r="H210" s="4">
        <v>108429.205</v>
      </c>
      <c r="I210" s="4">
        <v>3300082.0939999996</v>
      </c>
      <c r="J210" s="4">
        <f t="shared" si="51"/>
        <v>1650041.0469999998</v>
      </c>
      <c r="K210" s="4">
        <f t="shared" si="53"/>
        <v>1650041.0469999998</v>
      </c>
      <c r="L210" s="4">
        <v>67177532.011199996</v>
      </c>
      <c r="M210" s="5">
        <f t="shared" si="54"/>
        <v>178713789.5808</v>
      </c>
      <c r="N210" s="8"/>
      <c r="O210" s="141"/>
      <c r="P210" s="9">
        <v>5</v>
      </c>
      <c r="Q210" s="135"/>
      <c r="R210" s="4" t="s">
        <v>638</v>
      </c>
      <c r="S210" s="4">
        <v>89685105.863700002</v>
      </c>
      <c r="T210" s="4">
        <f t="shared" si="59"/>
        <v>-2679211.46</v>
      </c>
      <c r="U210" s="4">
        <v>775035.99199999997</v>
      </c>
      <c r="V210" s="4">
        <v>91897.626799999998</v>
      </c>
      <c r="W210" s="4">
        <v>2796937.5282999999</v>
      </c>
      <c r="X210" s="4">
        <f t="shared" si="60"/>
        <v>1398468.7641499999</v>
      </c>
      <c r="Y210" s="4">
        <f t="shared" si="42"/>
        <v>1398468.7641499999</v>
      </c>
      <c r="Z210" s="4">
        <v>63708983.1215</v>
      </c>
      <c r="AA210" s="5">
        <f t="shared" si="55"/>
        <v>152980279.90815002</v>
      </c>
    </row>
    <row r="211" spans="1:27" ht="24.9" customHeight="1" x14ac:dyDescent="0.25">
      <c r="A211" s="146"/>
      <c r="B211" s="148"/>
      <c r="C211" s="1">
        <v>9</v>
      </c>
      <c r="D211" s="4" t="s">
        <v>269</v>
      </c>
      <c r="E211" s="4">
        <v>102483746.89</v>
      </c>
      <c r="F211" s="4">
        <f t="shared" si="57"/>
        <v>-58259.97</v>
      </c>
      <c r="G211" s="4">
        <v>860437.75690000004</v>
      </c>
      <c r="H211" s="4">
        <v>102023.8915</v>
      </c>
      <c r="I211" s="4">
        <v>3105134.0552000003</v>
      </c>
      <c r="J211" s="4">
        <f t="shared" si="51"/>
        <v>1552567.0276000001</v>
      </c>
      <c r="K211" s="4">
        <f t="shared" si="53"/>
        <v>1552567.0276000001</v>
      </c>
      <c r="L211" s="4">
        <v>64650748.0273</v>
      </c>
      <c r="M211" s="5">
        <f t="shared" si="54"/>
        <v>169591263.62330002</v>
      </c>
      <c r="N211" s="8"/>
      <c r="O211" s="141"/>
      <c r="P211" s="9">
        <v>6</v>
      </c>
      <c r="Q211" s="135"/>
      <c r="R211" s="4" t="s">
        <v>639</v>
      </c>
      <c r="S211" s="4">
        <v>139263023.6327</v>
      </c>
      <c r="T211" s="4">
        <f t="shared" si="59"/>
        <v>-2679211.46</v>
      </c>
      <c r="U211" s="4">
        <v>1191048.0603</v>
      </c>
      <c r="V211" s="4">
        <v>141225.0416</v>
      </c>
      <c r="W211" s="4">
        <v>4298235.2457999997</v>
      </c>
      <c r="X211" s="4">
        <f t="shared" si="60"/>
        <v>2149117.6228999998</v>
      </c>
      <c r="Y211" s="4">
        <f t="shared" si="42"/>
        <v>2149117.6228999998</v>
      </c>
      <c r="Z211" s="4">
        <v>94079175.304700002</v>
      </c>
      <c r="AA211" s="5">
        <f t="shared" si="55"/>
        <v>234144378.20219994</v>
      </c>
    </row>
    <row r="212" spans="1:27" ht="24.9" customHeight="1" x14ac:dyDescent="0.25">
      <c r="A212" s="146"/>
      <c r="B212" s="148"/>
      <c r="C212" s="1">
        <v>10</v>
      </c>
      <c r="D212" s="4" t="s">
        <v>270</v>
      </c>
      <c r="E212" s="4">
        <v>114606590.62029999</v>
      </c>
      <c r="F212" s="4">
        <f t="shared" si="57"/>
        <v>-58259.97</v>
      </c>
      <c r="G212" s="4">
        <v>962161.45810000005</v>
      </c>
      <c r="H212" s="4">
        <v>114085.48179999999</v>
      </c>
      <c r="I212" s="4">
        <v>3472232.9259000001</v>
      </c>
      <c r="J212" s="4">
        <f t="shared" si="51"/>
        <v>1736116.4629500001</v>
      </c>
      <c r="K212" s="4">
        <f t="shared" si="53"/>
        <v>1736116.4629500001</v>
      </c>
      <c r="L212" s="4">
        <v>76100961.669499993</v>
      </c>
      <c r="M212" s="5">
        <f t="shared" si="54"/>
        <v>193461655.72264999</v>
      </c>
      <c r="N212" s="8"/>
      <c r="O212" s="141"/>
      <c r="P212" s="9">
        <v>7</v>
      </c>
      <c r="Q212" s="135"/>
      <c r="R212" s="4" t="s">
        <v>640</v>
      </c>
      <c r="S212" s="4">
        <v>97288088.795699999</v>
      </c>
      <c r="T212" s="4">
        <f t="shared" si="59"/>
        <v>-2679211.46</v>
      </c>
      <c r="U212" s="4">
        <v>838833.19839999999</v>
      </c>
      <c r="V212" s="4">
        <v>99462.194099999993</v>
      </c>
      <c r="W212" s="4">
        <v>3027167.8694999996</v>
      </c>
      <c r="X212" s="4">
        <f t="shared" si="60"/>
        <v>1513583.9347499998</v>
      </c>
      <c r="Y212" s="4">
        <f t="shared" si="42"/>
        <v>1513583.9347499998</v>
      </c>
      <c r="Z212" s="4">
        <v>63357763.0255</v>
      </c>
      <c r="AA212" s="5">
        <f t="shared" si="55"/>
        <v>160418519.68845001</v>
      </c>
    </row>
    <row r="213" spans="1:27" ht="24.9" customHeight="1" x14ac:dyDescent="0.25">
      <c r="A213" s="146"/>
      <c r="B213" s="148"/>
      <c r="C213" s="1">
        <v>11</v>
      </c>
      <c r="D213" s="4" t="s">
        <v>271</v>
      </c>
      <c r="E213" s="4">
        <v>96295555.496299997</v>
      </c>
      <c r="F213" s="4">
        <f t="shared" si="57"/>
        <v>-58259.97</v>
      </c>
      <c r="G213" s="4">
        <v>808512.17359999998</v>
      </c>
      <c r="H213" s="4">
        <v>95866.967199999999</v>
      </c>
      <c r="I213" s="4">
        <v>2917745.8382000001</v>
      </c>
      <c r="J213" s="4">
        <f t="shared" si="51"/>
        <v>1458872.9191000001</v>
      </c>
      <c r="K213" s="4">
        <f t="shared" si="53"/>
        <v>1458872.9191000001</v>
      </c>
      <c r="L213" s="4">
        <v>59034515.324900001</v>
      </c>
      <c r="M213" s="5">
        <f t="shared" si="54"/>
        <v>157635062.91110003</v>
      </c>
      <c r="N213" s="8"/>
      <c r="O213" s="141"/>
      <c r="P213" s="9">
        <v>8</v>
      </c>
      <c r="Q213" s="135"/>
      <c r="R213" s="4" t="s">
        <v>641</v>
      </c>
      <c r="S213" s="4">
        <v>98038301.386700004</v>
      </c>
      <c r="T213" s="4">
        <f t="shared" si="59"/>
        <v>-2679211.46</v>
      </c>
      <c r="U213" s="4">
        <v>845128.2892</v>
      </c>
      <c r="V213" s="4">
        <v>100208.61599999999</v>
      </c>
      <c r="W213" s="4">
        <v>3049885.4926</v>
      </c>
      <c r="X213" s="4">
        <f t="shared" si="60"/>
        <v>1524942.7463</v>
      </c>
      <c r="Y213" s="4">
        <f t="shared" ref="Y213:Y223" si="61">W213-X213</f>
        <v>1524942.7463</v>
      </c>
      <c r="Z213" s="4">
        <v>69839918.391499996</v>
      </c>
      <c r="AA213" s="5">
        <f t="shared" si="55"/>
        <v>167669287.96969998</v>
      </c>
    </row>
    <row r="214" spans="1:27" ht="24.9" customHeight="1" x14ac:dyDescent="0.25">
      <c r="A214" s="146"/>
      <c r="B214" s="148"/>
      <c r="C214" s="1">
        <v>12</v>
      </c>
      <c r="D214" s="4" t="s">
        <v>272</v>
      </c>
      <c r="E214" s="4">
        <v>99316128.593199998</v>
      </c>
      <c r="F214" s="4">
        <f t="shared" si="57"/>
        <v>-58259.97</v>
      </c>
      <c r="G214" s="4">
        <v>833858.03150000004</v>
      </c>
      <c r="H214" s="4">
        <v>98872.278200000001</v>
      </c>
      <c r="I214" s="4">
        <v>3009213.5660999999</v>
      </c>
      <c r="J214" s="4">
        <f t="shared" si="51"/>
        <v>1504606.78305</v>
      </c>
      <c r="K214" s="4">
        <f t="shared" si="53"/>
        <v>1504606.78305</v>
      </c>
      <c r="L214" s="4">
        <v>65359217.748899996</v>
      </c>
      <c r="M214" s="5">
        <f t="shared" si="54"/>
        <v>167054423.46485001</v>
      </c>
      <c r="N214" s="8"/>
      <c r="O214" s="141"/>
      <c r="P214" s="9">
        <v>9</v>
      </c>
      <c r="Q214" s="135"/>
      <c r="R214" s="4" t="s">
        <v>874</v>
      </c>
      <c r="S214" s="4">
        <v>118407832.3625</v>
      </c>
      <c r="T214" s="4">
        <f t="shared" si="59"/>
        <v>-2679211.46</v>
      </c>
      <c r="U214" s="4">
        <v>1016050.5685000001</v>
      </c>
      <c r="V214" s="4">
        <v>120475.22560000001</v>
      </c>
      <c r="W214" s="4">
        <v>3666707.0885999999</v>
      </c>
      <c r="X214" s="4">
        <f t="shared" si="60"/>
        <v>1833353.5443</v>
      </c>
      <c r="Y214" s="4">
        <f t="shared" si="61"/>
        <v>1833353.5443</v>
      </c>
      <c r="Z214" s="4">
        <v>77683514.121999994</v>
      </c>
      <c r="AA214" s="5">
        <f t="shared" si="55"/>
        <v>196382014.36289999</v>
      </c>
    </row>
    <row r="215" spans="1:27" ht="24.9" customHeight="1" x14ac:dyDescent="0.25">
      <c r="A215" s="146"/>
      <c r="B215" s="148"/>
      <c r="C215" s="1">
        <v>13</v>
      </c>
      <c r="D215" s="4" t="s">
        <v>273</v>
      </c>
      <c r="E215" s="4">
        <v>90966535.355299994</v>
      </c>
      <c r="F215" s="4">
        <f t="shared" si="57"/>
        <v>-58259.97</v>
      </c>
      <c r="G215" s="4">
        <v>763795.96140000003</v>
      </c>
      <c r="H215" s="4">
        <v>90564.873000000007</v>
      </c>
      <c r="I215" s="4">
        <v>2756374.6848000004</v>
      </c>
      <c r="J215" s="4">
        <f t="shared" si="51"/>
        <v>1378187.3424000002</v>
      </c>
      <c r="K215" s="4">
        <f t="shared" si="53"/>
        <v>1378187.3424000002</v>
      </c>
      <c r="L215" s="4">
        <v>62714994.973499998</v>
      </c>
      <c r="M215" s="5">
        <f t="shared" si="54"/>
        <v>155855818.53559998</v>
      </c>
      <c r="N215" s="8"/>
      <c r="O215" s="141"/>
      <c r="P215" s="9">
        <v>10</v>
      </c>
      <c r="Q215" s="135"/>
      <c r="R215" s="4" t="s">
        <v>875</v>
      </c>
      <c r="S215" s="4">
        <v>128715090.41240001</v>
      </c>
      <c r="T215" s="4">
        <f t="shared" si="59"/>
        <v>-2679211.46</v>
      </c>
      <c r="U215" s="4">
        <v>1102539.5526000001</v>
      </c>
      <c r="V215" s="4">
        <v>130730.40399999999</v>
      </c>
      <c r="W215" s="4">
        <v>3978827.1549</v>
      </c>
      <c r="X215" s="4">
        <f t="shared" si="60"/>
        <v>1989413.57745</v>
      </c>
      <c r="Y215" s="4">
        <f t="shared" si="61"/>
        <v>1989413.57745</v>
      </c>
      <c r="Z215" s="4">
        <v>85501347.317200005</v>
      </c>
      <c r="AA215" s="5">
        <f t="shared" si="55"/>
        <v>214759909.80365002</v>
      </c>
    </row>
    <row r="216" spans="1:27" ht="24.9" customHeight="1" x14ac:dyDescent="0.25">
      <c r="A216" s="146"/>
      <c r="B216" s="148"/>
      <c r="C216" s="1">
        <v>14</v>
      </c>
      <c r="D216" s="4" t="s">
        <v>274</v>
      </c>
      <c r="E216" s="4">
        <v>89088243.263999999</v>
      </c>
      <c r="F216" s="4">
        <f t="shared" si="57"/>
        <v>-58259.97</v>
      </c>
      <c r="G216" s="4">
        <v>748035.07</v>
      </c>
      <c r="H216" s="4">
        <v>88696.071500000005</v>
      </c>
      <c r="I216" s="4">
        <v>2699497.0312000001</v>
      </c>
      <c r="J216" s="4">
        <f t="shared" si="51"/>
        <v>1349748.5156</v>
      </c>
      <c r="K216" s="4">
        <f t="shared" si="53"/>
        <v>1349748.5156</v>
      </c>
      <c r="L216" s="4">
        <v>60698802.514300004</v>
      </c>
      <c r="M216" s="5">
        <f t="shared" si="54"/>
        <v>151915265.46540001</v>
      </c>
      <c r="N216" s="8"/>
      <c r="O216" s="141"/>
      <c r="P216" s="9">
        <v>11</v>
      </c>
      <c r="Q216" s="135"/>
      <c r="R216" s="4" t="s">
        <v>876</v>
      </c>
      <c r="S216" s="4">
        <v>97857043.611699998</v>
      </c>
      <c r="T216" s="4">
        <f t="shared" si="59"/>
        <v>-2679211.46</v>
      </c>
      <c r="U216" s="4">
        <v>843607.34149999998</v>
      </c>
      <c r="V216" s="4">
        <v>100028.2741</v>
      </c>
      <c r="W216" s="4">
        <v>3044396.7205999997</v>
      </c>
      <c r="X216" s="4">
        <f t="shared" si="60"/>
        <v>1522198.3602999998</v>
      </c>
      <c r="Y216" s="4">
        <f t="shared" si="61"/>
        <v>1522198.3602999998</v>
      </c>
      <c r="Z216" s="4">
        <v>66914363.248899996</v>
      </c>
      <c r="AA216" s="5">
        <f t="shared" si="55"/>
        <v>164558029.37650001</v>
      </c>
    </row>
    <row r="217" spans="1:27" ht="24.9" customHeight="1" x14ac:dyDescent="0.25">
      <c r="A217" s="146"/>
      <c r="B217" s="148"/>
      <c r="C217" s="1">
        <v>15</v>
      </c>
      <c r="D217" s="4" t="s">
        <v>275</v>
      </c>
      <c r="E217" s="4">
        <v>96675978.282199994</v>
      </c>
      <c r="F217" s="4">
        <f t="shared" si="57"/>
        <v>-58259.97</v>
      </c>
      <c r="G217" s="4">
        <v>811704.33</v>
      </c>
      <c r="H217" s="4">
        <v>96245.467799999999</v>
      </c>
      <c r="I217" s="4">
        <v>2929265.6414999999</v>
      </c>
      <c r="J217" s="4">
        <f t="shared" si="51"/>
        <v>1464632.82075</v>
      </c>
      <c r="K217" s="4">
        <f t="shared" si="53"/>
        <v>1464632.82075</v>
      </c>
      <c r="L217" s="4">
        <v>65397313.412799999</v>
      </c>
      <c r="M217" s="5">
        <f t="shared" si="54"/>
        <v>164387614.34355</v>
      </c>
      <c r="N217" s="8"/>
      <c r="O217" s="141"/>
      <c r="P217" s="9">
        <v>12</v>
      </c>
      <c r="Q217" s="135"/>
      <c r="R217" s="4" t="s">
        <v>877</v>
      </c>
      <c r="S217" s="4">
        <v>101382402.52339999</v>
      </c>
      <c r="T217" s="4">
        <f t="shared" si="59"/>
        <v>-2679211.46</v>
      </c>
      <c r="U217" s="4">
        <v>873188.89549999998</v>
      </c>
      <c r="V217" s="4">
        <v>103535.8204</v>
      </c>
      <c r="W217" s="4">
        <v>3151150.1609999998</v>
      </c>
      <c r="X217" s="4">
        <f t="shared" si="60"/>
        <v>1575575.0804999999</v>
      </c>
      <c r="Y217" s="4">
        <f t="shared" si="61"/>
        <v>1575575.0804999999</v>
      </c>
      <c r="Z217" s="4">
        <v>69366189.217899993</v>
      </c>
      <c r="AA217" s="5">
        <f t="shared" si="55"/>
        <v>170621680.07769999</v>
      </c>
    </row>
    <row r="218" spans="1:27" ht="24.9" customHeight="1" x14ac:dyDescent="0.25">
      <c r="A218" s="146"/>
      <c r="B218" s="148"/>
      <c r="C218" s="1">
        <v>16</v>
      </c>
      <c r="D218" s="4" t="s">
        <v>276</v>
      </c>
      <c r="E218" s="4">
        <v>79828994.126699999</v>
      </c>
      <c r="F218" s="4">
        <f t="shared" si="57"/>
        <v>-58259.97</v>
      </c>
      <c r="G218" s="4">
        <v>670340.00820000004</v>
      </c>
      <c r="H218" s="4">
        <v>79483.606599999999</v>
      </c>
      <c r="I218" s="4">
        <v>2419112.3312999997</v>
      </c>
      <c r="J218" s="4">
        <f t="shared" si="51"/>
        <v>1209556.1656499999</v>
      </c>
      <c r="K218" s="4">
        <f t="shared" si="53"/>
        <v>1209556.1656499999</v>
      </c>
      <c r="L218" s="4">
        <v>54174714.511</v>
      </c>
      <c r="M218" s="5">
        <f t="shared" si="54"/>
        <v>135904828.44815001</v>
      </c>
      <c r="N218" s="8"/>
      <c r="O218" s="141"/>
      <c r="P218" s="9">
        <v>13</v>
      </c>
      <c r="Q218" s="135"/>
      <c r="R218" s="4" t="s">
        <v>878</v>
      </c>
      <c r="S218" s="4">
        <v>94026952.128299996</v>
      </c>
      <c r="T218" s="4">
        <f t="shared" si="59"/>
        <v>-2679211.46</v>
      </c>
      <c r="U218" s="4">
        <v>811468.75340000005</v>
      </c>
      <c r="V218" s="4">
        <v>96217.535000000003</v>
      </c>
      <c r="W218" s="4">
        <v>2928415.4962999998</v>
      </c>
      <c r="X218" s="4">
        <f t="shared" si="60"/>
        <v>1464207.7481499999</v>
      </c>
      <c r="Y218" s="4">
        <f t="shared" si="61"/>
        <v>1464207.7481499999</v>
      </c>
      <c r="Z218" s="4">
        <v>65569778.1602</v>
      </c>
      <c r="AA218" s="5">
        <f t="shared" si="55"/>
        <v>159289412.86504999</v>
      </c>
    </row>
    <row r="219" spans="1:27" ht="24.9" customHeight="1" x14ac:dyDescent="0.25">
      <c r="A219" s="146"/>
      <c r="B219" s="148"/>
      <c r="C219" s="1">
        <v>17</v>
      </c>
      <c r="D219" s="4" t="s">
        <v>277</v>
      </c>
      <c r="E219" s="4">
        <v>100565912.4645</v>
      </c>
      <c r="F219" s="4">
        <f t="shared" si="57"/>
        <v>-58259.97</v>
      </c>
      <c r="G219" s="4">
        <v>844345.06270000001</v>
      </c>
      <c r="H219" s="4">
        <v>100115.7473</v>
      </c>
      <c r="I219" s="4">
        <v>3047058.9972999999</v>
      </c>
      <c r="J219" s="4">
        <f t="shared" si="51"/>
        <v>1523529.49865</v>
      </c>
      <c r="K219" s="4">
        <f t="shared" si="53"/>
        <v>1523529.49865</v>
      </c>
      <c r="L219" s="4">
        <v>68451133.092999995</v>
      </c>
      <c r="M219" s="5">
        <f t="shared" si="54"/>
        <v>171426775.89614999</v>
      </c>
      <c r="N219" s="8"/>
      <c r="O219" s="141"/>
      <c r="P219" s="9">
        <v>14</v>
      </c>
      <c r="Q219" s="135"/>
      <c r="R219" s="4" t="s">
        <v>642</v>
      </c>
      <c r="S219" s="4">
        <v>118265042.6103</v>
      </c>
      <c r="T219" s="4">
        <f t="shared" si="59"/>
        <v>-2679211.46</v>
      </c>
      <c r="U219" s="4">
        <v>1014852.4089</v>
      </c>
      <c r="V219" s="4">
        <v>120333.15730000001</v>
      </c>
      <c r="W219" s="4">
        <v>3662383.1891000001</v>
      </c>
      <c r="X219" s="4">
        <f t="shared" si="60"/>
        <v>1831191.59455</v>
      </c>
      <c r="Y219" s="4">
        <f t="shared" si="61"/>
        <v>1831191.59455</v>
      </c>
      <c r="Z219" s="4">
        <v>77243084.395600006</v>
      </c>
      <c r="AA219" s="5">
        <f t="shared" si="55"/>
        <v>195795292.70665002</v>
      </c>
    </row>
    <row r="220" spans="1:27" ht="24.9" customHeight="1" x14ac:dyDescent="0.25">
      <c r="A220" s="146"/>
      <c r="B220" s="148"/>
      <c r="C220" s="1">
        <v>18</v>
      </c>
      <c r="D220" s="4" t="s">
        <v>278</v>
      </c>
      <c r="E220" s="4">
        <v>105737636.0845</v>
      </c>
      <c r="F220" s="4">
        <f t="shared" si="57"/>
        <v>-58259.97</v>
      </c>
      <c r="G220" s="4">
        <v>887741.38789999997</v>
      </c>
      <c r="H220" s="4">
        <v>105261.33960000001</v>
      </c>
      <c r="I220" s="4">
        <v>3203666.9633999998</v>
      </c>
      <c r="J220" s="4">
        <f t="shared" si="51"/>
        <v>1601833.4816999999</v>
      </c>
      <c r="K220" s="4">
        <f t="shared" si="53"/>
        <v>1601833.4816999999</v>
      </c>
      <c r="L220" s="4">
        <v>64541942.425899997</v>
      </c>
      <c r="M220" s="5">
        <f t="shared" si="54"/>
        <v>172816154.74959999</v>
      </c>
      <c r="N220" s="8"/>
      <c r="O220" s="141"/>
      <c r="P220" s="9">
        <v>15</v>
      </c>
      <c r="Q220" s="135"/>
      <c r="R220" s="4" t="s">
        <v>643</v>
      </c>
      <c r="S220" s="4">
        <v>77587678.621000007</v>
      </c>
      <c r="T220" s="4">
        <f t="shared" si="59"/>
        <v>-2679211.46</v>
      </c>
      <c r="U220" s="4">
        <v>673525.5625</v>
      </c>
      <c r="V220" s="4">
        <v>79861.324500000002</v>
      </c>
      <c r="W220" s="4">
        <v>2430608.3089999999</v>
      </c>
      <c r="X220" s="4">
        <f t="shared" si="60"/>
        <v>1215304.1544999999</v>
      </c>
      <c r="Y220" s="4">
        <f t="shared" si="61"/>
        <v>1215304.1544999999</v>
      </c>
      <c r="Z220" s="4">
        <v>55921434.608800001</v>
      </c>
      <c r="AA220" s="5">
        <f t="shared" si="55"/>
        <v>132798592.81130001</v>
      </c>
    </row>
    <row r="221" spans="1:27" ht="24.9" customHeight="1" x14ac:dyDescent="0.25">
      <c r="A221" s="146"/>
      <c r="B221" s="148"/>
      <c r="C221" s="1">
        <v>19</v>
      </c>
      <c r="D221" s="4" t="s">
        <v>279</v>
      </c>
      <c r="E221" s="4">
        <v>138108100.9409</v>
      </c>
      <c r="F221" s="4">
        <f t="shared" si="57"/>
        <v>-58259.97</v>
      </c>
      <c r="G221" s="4">
        <v>1159364.4136999999</v>
      </c>
      <c r="H221" s="4">
        <v>137468.2458</v>
      </c>
      <c r="I221" s="4">
        <v>4183895.8070999999</v>
      </c>
      <c r="J221" s="4">
        <f t="shared" si="51"/>
        <v>2091947.9035499999</v>
      </c>
      <c r="K221" s="4">
        <f t="shared" si="53"/>
        <v>2091947.9035499999</v>
      </c>
      <c r="L221" s="4">
        <v>88888497.557999998</v>
      </c>
      <c r="M221" s="5">
        <f t="shared" si="54"/>
        <v>230327119.09195</v>
      </c>
      <c r="N221" s="8"/>
      <c r="O221" s="141"/>
      <c r="P221" s="9">
        <v>16</v>
      </c>
      <c r="Q221" s="135"/>
      <c r="R221" s="4" t="s">
        <v>644</v>
      </c>
      <c r="S221" s="4">
        <v>129980110.14300001</v>
      </c>
      <c r="T221" s="4">
        <f t="shared" si="59"/>
        <v>-2679211.46</v>
      </c>
      <c r="U221" s="4">
        <v>1113154.4291000001</v>
      </c>
      <c r="V221" s="4">
        <v>131989.0319</v>
      </c>
      <c r="W221" s="4">
        <v>4017133.952</v>
      </c>
      <c r="X221" s="4">
        <f t="shared" si="60"/>
        <v>2008566.976</v>
      </c>
      <c r="Y221" s="4">
        <f t="shared" si="61"/>
        <v>2008566.976</v>
      </c>
      <c r="Z221" s="4">
        <v>84549914.961799994</v>
      </c>
      <c r="AA221" s="5">
        <f t="shared" si="55"/>
        <v>215104524.08180004</v>
      </c>
    </row>
    <row r="222" spans="1:27" ht="24.9" customHeight="1" x14ac:dyDescent="0.25">
      <c r="A222" s="146"/>
      <c r="B222" s="148"/>
      <c r="C222" s="1">
        <v>20</v>
      </c>
      <c r="D222" s="4" t="s">
        <v>280</v>
      </c>
      <c r="E222" s="4">
        <v>109468349.3214</v>
      </c>
      <c r="F222" s="4">
        <f t="shared" si="57"/>
        <v>-58259.97</v>
      </c>
      <c r="G222" s="4">
        <v>919046.08559999999</v>
      </c>
      <c r="H222" s="4">
        <v>108973.2026</v>
      </c>
      <c r="I222" s="4">
        <v>3316638.8574000001</v>
      </c>
      <c r="J222" s="4">
        <f t="shared" si="51"/>
        <v>1658319.4287</v>
      </c>
      <c r="K222" s="4">
        <f t="shared" si="53"/>
        <v>1658319.4287</v>
      </c>
      <c r="L222" s="4">
        <v>74163838.268099993</v>
      </c>
      <c r="M222" s="5">
        <f t="shared" si="54"/>
        <v>186260266.3364</v>
      </c>
      <c r="N222" s="8"/>
      <c r="O222" s="141"/>
      <c r="P222" s="9">
        <v>17</v>
      </c>
      <c r="Q222" s="135"/>
      <c r="R222" s="4" t="s">
        <v>645</v>
      </c>
      <c r="S222" s="4">
        <v>104208212.2799</v>
      </c>
      <c r="T222" s="4">
        <f t="shared" si="59"/>
        <v>-2679211.46</v>
      </c>
      <c r="U222" s="4">
        <v>896900.47950000002</v>
      </c>
      <c r="V222" s="4">
        <v>106347.3521</v>
      </c>
      <c r="W222" s="4">
        <v>3236720.1472</v>
      </c>
      <c r="X222" s="4">
        <f t="shared" si="60"/>
        <v>1618360.0736</v>
      </c>
      <c r="Y222" s="4">
        <f t="shared" si="61"/>
        <v>1618360.0736</v>
      </c>
      <c r="Z222" s="4">
        <v>65533463.948200002</v>
      </c>
      <c r="AA222" s="5">
        <f t="shared" si="55"/>
        <v>169684072.67330003</v>
      </c>
    </row>
    <row r="223" spans="1:27" ht="24.9" customHeight="1" x14ac:dyDescent="0.25">
      <c r="A223" s="146"/>
      <c r="B223" s="148"/>
      <c r="C223" s="1">
        <v>21</v>
      </c>
      <c r="D223" s="4" t="s">
        <v>281</v>
      </c>
      <c r="E223" s="4">
        <v>86806067.630999997</v>
      </c>
      <c r="F223" s="4">
        <f t="shared" si="57"/>
        <v>-58259.97</v>
      </c>
      <c r="G223" s="4">
        <v>728885.16119999997</v>
      </c>
      <c r="H223" s="4">
        <v>86425.426999999996</v>
      </c>
      <c r="I223" s="4">
        <v>2630389.1456000004</v>
      </c>
      <c r="J223" s="4">
        <f t="shared" si="51"/>
        <v>1315194.5728000002</v>
      </c>
      <c r="K223" s="4">
        <f t="shared" si="53"/>
        <v>1315194.5728000002</v>
      </c>
      <c r="L223" s="4">
        <v>61394116.898699999</v>
      </c>
      <c r="M223" s="5">
        <f t="shared" si="54"/>
        <v>150272429.7207</v>
      </c>
      <c r="N223" s="8"/>
      <c r="O223" s="142"/>
      <c r="P223" s="9">
        <v>18</v>
      </c>
      <c r="Q223" s="136"/>
      <c r="R223" s="4" t="s">
        <v>646</v>
      </c>
      <c r="S223" s="4">
        <v>122728055.74349999</v>
      </c>
      <c r="T223" s="4">
        <f>-2679211.46</f>
        <v>-2679211.46</v>
      </c>
      <c r="U223" s="4">
        <v>1052301.8907000001</v>
      </c>
      <c r="V223" s="4">
        <v>124773.6201</v>
      </c>
      <c r="W223" s="4">
        <v>3797530.2814000002</v>
      </c>
      <c r="X223" s="4">
        <f t="shared" si="60"/>
        <v>1898765.1407000001</v>
      </c>
      <c r="Y223" s="4">
        <f t="shared" si="61"/>
        <v>1898765.1407000001</v>
      </c>
      <c r="Z223" s="4">
        <v>75671980.844699994</v>
      </c>
      <c r="AA223" s="5">
        <f t="shared" si="55"/>
        <v>198796665.77969998</v>
      </c>
    </row>
    <row r="224" spans="1:27" ht="24.9" customHeight="1" x14ac:dyDescent="0.25">
      <c r="A224" s="146"/>
      <c r="B224" s="148"/>
      <c r="C224" s="1">
        <v>22</v>
      </c>
      <c r="D224" s="4" t="s">
        <v>282</v>
      </c>
      <c r="E224" s="4">
        <v>102006168.3404</v>
      </c>
      <c r="F224" s="4">
        <f t="shared" si="57"/>
        <v>-58259.97</v>
      </c>
      <c r="G224" s="4">
        <v>856430.35900000005</v>
      </c>
      <c r="H224" s="4">
        <v>101548.7259</v>
      </c>
      <c r="I224" s="4">
        <v>3090672.2219000002</v>
      </c>
      <c r="J224" s="4">
        <f t="shared" si="51"/>
        <v>1545336.1109500001</v>
      </c>
      <c r="K224" s="4">
        <f t="shared" si="53"/>
        <v>1545336.1109500001</v>
      </c>
      <c r="L224" s="4">
        <v>71134821.879999995</v>
      </c>
      <c r="M224" s="5">
        <f t="shared" si="54"/>
        <v>175586045.44624999</v>
      </c>
      <c r="N224" s="8"/>
      <c r="O224" s="15"/>
      <c r="P224" s="143"/>
      <c r="Q224" s="144"/>
      <c r="R224" s="11"/>
      <c r="S224" s="11">
        <f>SUM(S206:S223)</f>
        <v>1940770004.1632001</v>
      </c>
      <c r="T224" s="11">
        <f t="shared" ref="T224:Z224" si="62">SUM(T206:T223)</f>
        <v>-48225806.280000009</v>
      </c>
      <c r="U224" s="11">
        <f t="shared" si="62"/>
        <v>16689814.700999998</v>
      </c>
      <c r="V224" s="11">
        <f t="shared" si="62"/>
        <v>1978945.9831000003</v>
      </c>
      <c r="W224" s="11">
        <f t="shared" si="62"/>
        <v>60229937.134099998</v>
      </c>
      <c r="X224" s="11">
        <f t="shared" si="62"/>
        <v>30114968.567049999</v>
      </c>
      <c r="Y224" s="11">
        <f t="shared" si="62"/>
        <v>30114968.567049999</v>
      </c>
      <c r="Z224" s="11">
        <f t="shared" si="62"/>
        <v>1293725723.4061999</v>
      </c>
      <c r="AA224" s="6">
        <f>S224+T224+U224+V224+W224-X224+Z224</f>
        <v>3235053650.5405502</v>
      </c>
    </row>
    <row r="225" spans="1:27" ht="24.9" customHeight="1" x14ac:dyDescent="0.25">
      <c r="A225" s="146"/>
      <c r="B225" s="148"/>
      <c r="C225" s="1">
        <v>23</v>
      </c>
      <c r="D225" s="4" t="s">
        <v>283</v>
      </c>
      <c r="E225" s="4">
        <v>126778476.9888</v>
      </c>
      <c r="F225" s="4">
        <f t="shared" si="57"/>
        <v>-58259.97</v>
      </c>
      <c r="G225" s="4">
        <v>1064296.6798</v>
      </c>
      <c r="H225" s="4">
        <v>126195.86719999999</v>
      </c>
      <c r="I225" s="4">
        <v>3840816.8852000004</v>
      </c>
      <c r="J225" s="4">
        <f t="shared" si="51"/>
        <v>1920408.4426000002</v>
      </c>
      <c r="K225" s="4">
        <f t="shared" si="53"/>
        <v>1920408.4426000002</v>
      </c>
      <c r="L225" s="4">
        <v>86475178.357299998</v>
      </c>
      <c r="M225" s="5">
        <f t="shared" si="54"/>
        <v>216306296.36570001</v>
      </c>
      <c r="N225" s="8"/>
      <c r="O225" s="140">
        <v>29</v>
      </c>
      <c r="P225" s="9">
        <v>1</v>
      </c>
      <c r="Q225" s="134" t="s">
        <v>67</v>
      </c>
      <c r="R225" s="4" t="s">
        <v>647</v>
      </c>
      <c r="S225" s="4">
        <v>75581127.749500006</v>
      </c>
      <c r="T225" s="4">
        <f>-2792548.14</f>
        <v>-2792548.14</v>
      </c>
      <c r="U225" s="4">
        <v>657639.45860000001</v>
      </c>
      <c r="V225" s="4">
        <v>77977.676099999997</v>
      </c>
      <c r="W225" s="4">
        <v>2373278.7908000001</v>
      </c>
      <c r="X225" s="4">
        <v>0</v>
      </c>
      <c r="Y225" s="4">
        <f t="shared" ref="Y225:Y290" si="63">W225-X225</f>
        <v>2373278.7908000001</v>
      </c>
      <c r="Z225" s="4">
        <v>52652544.4234</v>
      </c>
      <c r="AA225" s="5">
        <f t="shared" si="55"/>
        <v>128550019.95840001</v>
      </c>
    </row>
    <row r="226" spans="1:27" ht="24.9" customHeight="1" x14ac:dyDescent="0.25">
      <c r="A226" s="146"/>
      <c r="B226" s="148"/>
      <c r="C226" s="1">
        <v>24</v>
      </c>
      <c r="D226" s="4" t="s">
        <v>284</v>
      </c>
      <c r="E226" s="4">
        <v>104320941.8436</v>
      </c>
      <c r="F226" s="4">
        <f t="shared" si="57"/>
        <v>-58259.97</v>
      </c>
      <c r="G226" s="4">
        <v>875853.799</v>
      </c>
      <c r="H226" s="4">
        <v>103851.8036</v>
      </c>
      <c r="I226" s="4">
        <v>3160767.2224999997</v>
      </c>
      <c r="J226" s="4">
        <f t="shared" si="51"/>
        <v>1580383.6112499998</v>
      </c>
      <c r="K226" s="4">
        <f t="shared" si="53"/>
        <v>1580383.6112499998</v>
      </c>
      <c r="L226" s="4">
        <v>63711374.730999999</v>
      </c>
      <c r="M226" s="5">
        <f t="shared" si="54"/>
        <v>170534145.81844997</v>
      </c>
      <c r="N226" s="8"/>
      <c r="O226" s="141"/>
      <c r="P226" s="9">
        <v>2</v>
      </c>
      <c r="Q226" s="135"/>
      <c r="R226" s="4" t="s">
        <v>648</v>
      </c>
      <c r="S226" s="4">
        <v>75800976.756799996</v>
      </c>
      <c r="T226" s="4">
        <f t="shared" ref="T226:T254" si="64">-2792548.14</f>
        <v>-2792548.14</v>
      </c>
      <c r="U226" s="4">
        <v>659484.22829999996</v>
      </c>
      <c r="V226" s="4">
        <v>78196.414300000004</v>
      </c>
      <c r="W226" s="4">
        <v>2379936.1661999999</v>
      </c>
      <c r="X226" s="4">
        <v>0</v>
      </c>
      <c r="Y226" s="4">
        <f t="shared" si="63"/>
        <v>2379936.1661999999</v>
      </c>
      <c r="Z226" s="4">
        <v>51617383.828199998</v>
      </c>
      <c r="AA226" s="5">
        <f t="shared" si="55"/>
        <v>127743429.25379999</v>
      </c>
    </row>
    <row r="227" spans="1:27" ht="24.9" customHeight="1" x14ac:dyDescent="0.25">
      <c r="A227" s="146"/>
      <c r="B227" s="149"/>
      <c r="C227" s="1">
        <v>25</v>
      </c>
      <c r="D227" s="4" t="s">
        <v>285</v>
      </c>
      <c r="E227" s="4">
        <v>100181527.1322</v>
      </c>
      <c r="F227" s="4">
        <f t="shared" si="57"/>
        <v>-58259.97</v>
      </c>
      <c r="G227" s="4">
        <v>841119.65630000003</v>
      </c>
      <c r="H227" s="4">
        <v>99733.304099999994</v>
      </c>
      <c r="I227" s="4">
        <v>3035419.2019000002</v>
      </c>
      <c r="J227" s="4">
        <f t="shared" si="51"/>
        <v>1517709.6009500001</v>
      </c>
      <c r="K227" s="4">
        <f t="shared" si="53"/>
        <v>1517709.6009500001</v>
      </c>
      <c r="L227" s="4">
        <v>60885854.965000004</v>
      </c>
      <c r="M227" s="5">
        <f t="shared" si="54"/>
        <v>163467684.68855</v>
      </c>
      <c r="N227" s="8"/>
      <c r="O227" s="141"/>
      <c r="P227" s="9">
        <v>3</v>
      </c>
      <c r="Q227" s="135"/>
      <c r="R227" s="4" t="s">
        <v>879</v>
      </c>
      <c r="S227" s="4">
        <v>95121782.215000004</v>
      </c>
      <c r="T227" s="4">
        <f t="shared" si="64"/>
        <v>-2792548.14</v>
      </c>
      <c r="U227" s="4">
        <v>821606.5723</v>
      </c>
      <c r="V227" s="4">
        <v>97419.597299999994</v>
      </c>
      <c r="W227" s="4">
        <v>2965000.6957999999</v>
      </c>
      <c r="X227" s="4">
        <v>0</v>
      </c>
      <c r="Y227" s="4">
        <f t="shared" si="63"/>
        <v>2965000.6957999999</v>
      </c>
      <c r="Z227" s="4">
        <v>62819838.619999997</v>
      </c>
      <c r="AA227" s="5">
        <f t="shared" si="55"/>
        <v>159033099.56040001</v>
      </c>
    </row>
    <row r="228" spans="1:27" ht="24.9" customHeight="1" x14ac:dyDescent="0.25">
      <c r="A228" s="1"/>
      <c r="B228" s="145" t="s">
        <v>835</v>
      </c>
      <c r="C228" s="143"/>
      <c r="D228" s="11"/>
      <c r="E228" s="11">
        <f>SUM(E203:E227)</f>
        <v>2565510644.7097998</v>
      </c>
      <c r="F228" s="11">
        <f t="shared" ref="F228:L228" si="65">SUM(F203:F227)</f>
        <v>-1456499.2499999995</v>
      </c>
      <c r="G228" s="11">
        <f t="shared" si="65"/>
        <v>21539615.997300003</v>
      </c>
      <c r="H228" s="11">
        <f t="shared" si="65"/>
        <v>2553996.9930000002</v>
      </c>
      <c r="I228" s="11">
        <f t="shared" si="65"/>
        <v>77731822.707999974</v>
      </c>
      <c r="J228" s="11">
        <f t="shared" si="65"/>
        <v>38865911.353999987</v>
      </c>
      <c r="K228" s="11">
        <f t="shared" si="65"/>
        <v>38865911.353999987</v>
      </c>
      <c r="L228" s="11">
        <f t="shared" si="65"/>
        <v>1684034583.2467999</v>
      </c>
      <c r="M228" s="5">
        <f t="shared" si="54"/>
        <v>4311048253.0508995</v>
      </c>
      <c r="N228" s="8"/>
      <c r="O228" s="141"/>
      <c r="P228" s="9">
        <v>4</v>
      </c>
      <c r="Q228" s="135"/>
      <c r="R228" s="4" t="s">
        <v>880</v>
      </c>
      <c r="S228" s="4">
        <v>83761555.671499997</v>
      </c>
      <c r="T228" s="4">
        <f t="shared" si="64"/>
        <v>-2792548.14</v>
      </c>
      <c r="U228" s="4">
        <v>726282.04980000004</v>
      </c>
      <c r="V228" s="4">
        <v>86116.770699999994</v>
      </c>
      <c r="W228" s="4">
        <v>2620995.0789000001</v>
      </c>
      <c r="X228" s="4">
        <v>0</v>
      </c>
      <c r="Y228" s="4">
        <f t="shared" si="63"/>
        <v>2620995.0789000001</v>
      </c>
      <c r="Z228" s="4">
        <v>52604445.221799999</v>
      </c>
      <c r="AA228" s="5">
        <f t="shared" si="55"/>
        <v>137006846.65269998</v>
      </c>
    </row>
    <row r="229" spans="1:27" ht="24.9" customHeight="1" x14ac:dyDescent="0.25">
      <c r="A229" s="146">
        <v>11</v>
      </c>
      <c r="B229" s="147" t="s">
        <v>917</v>
      </c>
      <c r="C229" s="1">
        <v>1</v>
      </c>
      <c r="D229" s="4" t="s">
        <v>286</v>
      </c>
      <c r="E229" s="4">
        <v>110232013.64560001</v>
      </c>
      <c r="F229" s="4">
        <f>-3596977.8524</f>
        <v>-3596977.8524000002</v>
      </c>
      <c r="G229" s="4">
        <v>955147.70109999995</v>
      </c>
      <c r="H229" s="4">
        <v>113253.8461</v>
      </c>
      <c r="I229" s="4">
        <v>3446921.7912999997</v>
      </c>
      <c r="J229" s="4">
        <v>0</v>
      </c>
      <c r="K229" s="4">
        <f t="shared" si="53"/>
        <v>3446921.7912999997</v>
      </c>
      <c r="L229" s="4">
        <v>71521321.645500004</v>
      </c>
      <c r="M229" s="5">
        <f t="shared" si="54"/>
        <v>182671680.77720001</v>
      </c>
      <c r="N229" s="8"/>
      <c r="O229" s="141"/>
      <c r="P229" s="9">
        <v>5</v>
      </c>
      <c r="Q229" s="135"/>
      <c r="R229" s="4" t="s">
        <v>881</v>
      </c>
      <c r="S229" s="4">
        <v>79114791.657700002</v>
      </c>
      <c r="T229" s="4">
        <f t="shared" si="64"/>
        <v>-2792548.14</v>
      </c>
      <c r="U229" s="4">
        <v>687290.70050000004</v>
      </c>
      <c r="V229" s="4">
        <v>81493.485400000005</v>
      </c>
      <c r="W229" s="4">
        <v>2480283.7194999997</v>
      </c>
      <c r="X229" s="4">
        <v>0</v>
      </c>
      <c r="Y229" s="4">
        <f t="shared" si="63"/>
        <v>2480283.7194999997</v>
      </c>
      <c r="Z229" s="4">
        <v>51909541.941600002</v>
      </c>
      <c r="AA229" s="5">
        <f t="shared" si="55"/>
        <v>131480853.36470002</v>
      </c>
    </row>
    <row r="230" spans="1:27" ht="24.9" customHeight="1" x14ac:dyDescent="0.25">
      <c r="A230" s="146"/>
      <c r="B230" s="148"/>
      <c r="C230" s="1">
        <v>2</v>
      </c>
      <c r="D230" s="4" t="s">
        <v>287</v>
      </c>
      <c r="E230" s="4">
        <v>103359786.9017</v>
      </c>
      <c r="F230" s="4">
        <f>-3525457.2548</f>
        <v>-3525457.2548000002</v>
      </c>
      <c r="G230" s="4">
        <v>896882.19050000003</v>
      </c>
      <c r="H230" s="4">
        <v>106345.1836</v>
      </c>
      <c r="I230" s="4">
        <v>3236654.1459000004</v>
      </c>
      <c r="J230" s="4">
        <v>0</v>
      </c>
      <c r="K230" s="4">
        <f t="shared" si="53"/>
        <v>3236654.1459000004</v>
      </c>
      <c r="L230" s="4">
        <v>72191147.564199999</v>
      </c>
      <c r="M230" s="5">
        <f t="shared" si="54"/>
        <v>176265358.73109999</v>
      </c>
      <c r="N230" s="8"/>
      <c r="O230" s="141"/>
      <c r="P230" s="9">
        <v>6</v>
      </c>
      <c r="Q230" s="135"/>
      <c r="R230" s="4" t="s">
        <v>649</v>
      </c>
      <c r="S230" s="4">
        <v>90495888.836600006</v>
      </c>
      <c r="T230" s="4">
        <f t="shared" si="64"/>
        <v>-2792548.14</v>
      </c>
      <c r="U230" s="4">
        <v>782790.35019999999</v>
      </c>
      <c r="V230" s="4">
        <v>92817.0772</v>
      </c>
      <c r="W230" s="4">
        <v>2824921.3321000002</v>
      </c>
      <c r="X230" s="4">
        <v>0</v>
      </c>
      <c r="Y230" s="4">
        <f t="shared" si="63"/>
        <v>2824921.3321000002</v>
      </c>
      <c r="Z230" s="4">
        <v>61307797.051600002</v>
      </c>
      <c r="AA230" s="5">
        <f t="shared" si="55"/>
        <v>152711666.5077</v>
      </c>
    </row>
    <row r="231" spans="1:27" ht="24.9" customHeight="1" x14ac:dyDescent="0.25">
      <c r="A231" s="146"/>
      <c r="B231" s="148"/>
      <c r="C231" s="1">
        <v>3</v>
      </c>
      <c r="D231" s="4" t="s">
        <v>865</v>
      </c>
      <c r="E231" s="4">
        <v>104270443.2658</v>
      </c>
      <c r="F231" s="4">
        <f>-3534934.6324</f>
        <v>-3534934.6324</v>
      </c>
      <c r="G231" s="4">
        <v>904603.10239999997</v>
      </c>
      <c r="H231" s="4">
        <v>107260.6682</v>
      </c>
      <c r="I231" s="4">
        <v>3264517.25</v>
      </c>
      <c r="J231" s="4">
        <v>0</v>
      </c>
      <c r="K231" s="4">
        <f t="shared" si="53"/>
        <v>3264517.25</v>
      </c>
      <c r="L231" s="4">
        <v>72254320.589599997</v>
      </c>
      <c r="M231" s="5">
        <f t="shared" si="54"/>
        <v>177266210.24360001</v>
      </c>
      <c r="N231" s="8"/>
      <c r="O231" s="141"/>
      <c r="P231" s="9">
        <v>7</v>
      </c>
      <c r="Q231" s="135"/>
      <c r="R231" s="4" t="s">
        <v>650</v>
      </c>
      <c r="S231" s="4">
        <v>75397022.516499996</v>
      </c>
      <c r="T231" s="4">
        <f t="shared" si="64"/>
        <v>-2792548.14</v>
      </c>
      <c r="U231" s="4">
        <v>656094.61769999994</v>
      </c>
      <c r="V231" s="4">
        <v>77794.501099999994</v>
      </c>
      <c r="W231" s="4">
        <v>2367703.7932000002</v>
      </c>
      <c r="X231" s="4">
        <v>0</v>
      </c>
      <c r="Y231" s="4">
        <f t="shared" si="63"/>
        <v>2367703.7932000002</v>
      </c>
      <c r="Z231" s="4">
        <v>53698667.799599998</v>
      </c>
      <c r="AA231" s="5">
        <f t="shared" si="55"/>
        <v>129404735.08809999</v>
      </c>
    </row>
    <row r="232" spans="1:27" ht="24.9" customHeight="1" x14ac:dyDescent="0.25">
      <c r="A232" s="146"/>
      <c r="B232" s="148"/>
      <c r="C232" s="1">
        <v>4</v>
      </c>
      <c r="D232" s="4" t="s">
        <v>49</v>
      </c>
      <c r="E232" s="4">
        <v>100459237.3634</v>
      </c>
      <c r="F232" s="4">
        <f>-3495270.6728</f>
        <v>-3495270.6727999998</v>
      </c>
      <c r="G232" s="4">
        <v>872290.16139999998</v>
      </c>
      <c r="H232" s="4">
        <v>103429.2556</v>
      </c>
      <c r="I232" s="4">
        <v>3147906.8236000002</v>
      </c>
      <c r="J232" s="4">
        <v>0</v>
      </c>
      <c r="K232" s="4">
        <f t="shared" si="53"/>
        <v>3147906.8236000002</v>
      </c>
      <c r="L232" s="4">
        <v>68111074.548299998</v>
      </c>
      <c r="M232" s="5">
        <f t="shared" si="54"/>
        <v>169198667.4795</v>
      </c>
      <c r="N232" s="8"/>
      <c r="O232" s="141"/>
      <c r="P232" s="9">
        <v>8</v>
      </c>
      <c r="Q232" s="135"/>
      <c r="R232" s="4" t="s">
        <v>651</v>
      </c>
      <c r="S232" s="4">
        <v>78411335.086700007</v>
      </c>
      <c r="T232" s="4">
        <f t="shared" si="64"/>
        <v>-2792548.14</v>
      </c>
      <c r="U232" s="4">
        <v>681387.94310000003</v>
      </c>
      <c r="V232" s="4">
        <v>80793.583199999994</v>
      </c>
      <c r="W232" s="4">
        <v>2458981.9426000002</v>
      </c>
      <c r="X232" s="4">
        <v>0</v>
      </c>
      <c r="Y232" s="4">
        <f t="shared" si="63"/>
        <v>2458981.9426000002</v>
      </c>
      <c r="Z232" s="4">
        <v>52630344.791900001</v>
      </c>
      <c r="AA232" s="5">
        <f t="shared" si="55"/>
        <v>131470295.20750001</v>
      </c>
    </row>
    <row r="233" spans="1:27" ht="24.9" customHeight="1" x14ac:dyDescent="0.25">
      <c r="A233" s="146"/>
      <c r="B233" s="148"/>
      <c r="C233" s="1">
        <v>5</v>
      </c>
      <c r="D233" s="4" t="s">
        <v>288</v>
      </c>
      <c r="E233" s="4">
        <v>100125373.8448</v>
      </c>
      <c r="F233" s="4">
        <f>-3491796.0903</f>
        <v>-3491796.0902999998</v>
      </c>
      <c r="G233" s="4">
        <v>869459.53170000005</v>
      </c>
      <c r="H233" s="4">
        <v>103093.622</v>
      </c>
      <c r="I233" s="4">
        <v>3137691.6927999998</v>
      </c>
      <c r="J233" s="4">
        <v>0</v>
      </c>
      <c r="K233" s="4">
        <f t="shared" si="53"/>
        <v>3137691.6927999998</v>
      </c>
      <c r="L233" s="4">
        <v>70684861.455799997</v>
      </c>
      <c r="M233" s="5">
        <f t="shared" si="54"/>
        <v>171428684.05680001</v>
      </c>
      <c r="N233" s="8"/>
      <c r="O233" s="141"/>
      <c r="P233" s="9">
        <v>9</v>
      </c>
      <c r="Q233" s="135"/>
      <c r="R233" s="4" t="s">
        <v>652</v>
      </c>
      <c r="S233" s="4">
        <v>77075500.237900004</v>
      </c>
      <c r="T233" s="4">
        <f t="shared" si="64"/>
        <v>-2792548.14</v>
      </c>
      <c r="U233" s="4">
        <v>670178.85160000005</v>
      </c>
      <c r="V233" s="4">
        <v>79464.498000000007</v>
      </c>
      <c r="W233" s="4">
        <v>2418530.7516999999</v>
      </c>
      <c r="X233" s="4">
        <v>0</v>
      </c>
      <c r="Y233" s="4">
        <f t="shared" si="63"/>
        <v>2418530.7516999999</v>
      </c>
      <c r="Z233" s="4">
        <v>52411089.171999998</v>
      </c>
      <c r="AA233" s="5">
        <f t="shared" si="55"/>
        <v>129862215.3712</v>
      </c>
    </row>
    <row r="234" spans="1:27" ht="24.9" customHeight="1" x14ac:dyDescent="0.25">
      <c r="A234" s="146"/>
      <c r="B234" s="148"/>
      <c r="C234" s="1">
        <v>6</v>
      </c>
      <c r="D234" s="4" t="s">
        <v>289</v>
      </c>
      <c r="E234" s="4">
        <v>104165017.54080001</v>
      </c>
      <c r="F234" s="4">
        <f>-3533837.4464</f>
        <v>-3533837.4463999998</v>
      </c>
      <c r="G234" s="4">
        <v>903709.26069999998</v>
      </c>
      <c r="H234" s="4">
        <v>107154.6835</v>
      </c>
      <c r="I234" s="4">
        <v>3261291.5679000001</v>
      </c>
      <c r="J234" s="4">
        <v>0</v>
      </c>
      <c r="K234" s="4">
        <f t="shared" si="53"/>
        <v>3261291.5679000001</v>
      </c>
      <c r="L234" s="4">
        <v>68983711.915299997</v>
      </c>
      <c r="M234" s="5">
        <f t="shared" si="54"/>
        <v>173887047.52180001</v>
      </c>
      <c r="N234" s="8"/>
      <c r="O234" s="141"/>
      <c r="P234" s="9">
        <v>10</v>
      </c>
      <c r="Q234" s="135"/>
      <c r="R234" s="4" t="s">
        <v>653</v>
      </c>
      <c r="S234" s="4">
        <v>87873469.278300002</v>
      </c>
      <c r="T234" s="4">
        <f t="shared" si="64"/>
        <v>-2792548.14</v>
      </c>
      <c r="U234" s="4">
        <v>760785.42870000005</v>
      </c>
      <c r="V234" s="4">
        <v>90207.907999999996</v>
      </c>
      <c r="W234" s="4">
        <v>2745510.3225999996</v>
      </c>
      <c r="X234" s="4">
        <v>0</v>
      </c>
      <c r="Y234" s="4">
        <f t="shared" si="63"/>
        <v>2745510.3225999996</v>
      </c>
      <c r="Z234" s="4">
        <v>60387334.552599996</v>
      </c>
      <c r="AA234" s="5">
        <f t="shared" si="55"/>
        <v>149064759.3502</v>
      </c>
    </row>
    <row r="235" spans="1:27" ht="24.9" customHeight="1" x14ac:dyDescent="0.25">
      <c r="A235" s="146"/>
      <c r="B235" s="148"/>
      <c r="C235" s="1">
        <v>7</v>
      </c>
      <c r="D235" s="4" t="s">
        <v>290</v>
      </c>
      <c r="E235" s="4">
        <v>122117237.8881</v>
      </c>
      <c r="F235" s="4">
        <f>-3720669.688</f>
        <v>-3720669.6880000001</v>
      </c>
      <c r="G235" s="4">
        <v>1055915.4267</v>
      </c>
      <c r="H235" s="4">
        <v>125202.0846</v>
      </c>
      <c r="I235" s="4">
        <v>3810570.7525999998</v>
      </c>
      <c r="J235" s="4">
        <v>0</v>
      </c>
      <c r="K235" s="4">
        <f t="shared" si="53"/>
        <v>3810570.7525999998</v>
      </c>
      <c r="L235" s="4">
        <v>80138204.540299997</v>
      </c>
      <c r="M235" s="5">
        <f t="shared" si="54"/>
        <v>203526461.0043</v>
      </c>
      <c r="N235" s="8"/>
      <c r="O235" s="141"/>
      <c r="P235" s="9">
        <v>11</v>
      </c>
      <c r="Q235" s="135"/>
      <c r="R235" s="4" t="s">
        <v>654</v>
      </c>
      <c r="S235" s="4">
        <v>93207406.992300004</v>
      </c>
      <c r="T235" s="4">
        <f t="shared" si="64"/>
        <v>-2792548.14</v>
      </c>
      <c r="U235" s="4">
        <v>805542.90469999996</v>
      </c>
      <c r="V235" s="4">
        <v>95514.894799999995</v>
      </c>
      <c r="W235" s="4">
        <v>2907030.3879</v>
      </c>
      <c r="X235" s="4">
        <v>0</v>
      </c>
      <c r="Y235" s="4">
        <f t="shared" si="63"/>
        <v>2907030.3879</v>
      </c>
      <c r="Z235" s="4">
        <v>65130518.783699997</v>
      </c>
      <c r="AA235" s="5">
        <f t="shared" si="55"/>
        <v>159353465.82339999</v>
      </c>
    </row>
    <row r="236" spans="1:27" ht="24.9" customHeight="1" x14ac:dyDescent="0.25">
      <c r="A236" s="146"/>
      <c r="B236" s="148"/>
      <c r="C236" s="1">
        <v>8</v>
      </c>
      <c r="D236" s="4" t="s">
        <v>291</v>
      </c>
      <c r="E236" s="4">
        <v>107891248.8179</v>
      </c>
      <c r="F236" s="4">
        <f>-3572617.0585</f>
        <v>-3572617.0584999998</v>
      </c>
      <c r="G236" s="4">
        <v>935301.75249999994</v>
      </c>
      <c r="H236" s="4">
        <v>110900.6709</v>
      </c>
      <c r="I236" s="4">
        <v>3375302.0490000001</v>
      </c>
      <c r="J236" s="4">
        <v>0</v>
      </c>
      <c r="K236" s="4">
        <f t="shared" si="53"/>
        <v>3375302.0490000001</v>
      </c>
      <c r="L236" s="4">
        <v>71428823.180899993</v>
      </c>
      <c r="M236" s="5">
        <f t="shared" si="54"/>
        <v>180168959.4127</v>
      </c>
      <c r="N236" s="8"/>
      <c r="O236" s="141"/>
      <c r="P236" s="9">
        <v>12</v>
      </c>
      <c r="Q236" s="135"/>
      <c r="R236" s="4" t="s">
        <v>655</v>
      </c>
      <c r="S236" s="4">
        <v>108161277.07979999</v>
      </c>
      <c r="T236" s="4">
        <f t="shared" si="64"/>
        <v>-2792548.14</v>
      </c>
      <c r="U236" s="4">
        <v>931021.96270000003</v>
      </c>
      <c r="V236" s="4">
        <v>110393.20729999999</v>
      </c>
      <c r="W236" s="4">
        <v>3359857.2117000003</v>
      </c>
      <c r="X236" s="4">
        <v>0</v>
      </c>
      <c r="Y236" s="4">
        <f t="shared" si="63"/>
        <v>3359857.2117000003</v>
      </c>
      <c r="Z236" s="4">
        <v>67985363.988800004</v>
      </c>
      <c r="AA236" s="5">
        <f t="shared" si="55"/>
        <v>177755365.31029999</v>
      </c>
    </row>
    <row r="237" spans="1:27" ht="24.9" customHeight="1" x14ac:dyDescent="0.25">
      <c r="A237" s="146"/>
      <c r="B237" s="148"/>
      <c r="C237" s="1">
        <v>9</v>
      </c>
      <c r="D237" s="4" t="s">
        <v>292</v>
      </c>
      <c r="E237" s="4">
        <v>97384819.230199993</v>
      </c>
      <c r="F237" s="4">
        <f>-3463274.6065</f>
        <v>-3463274.6065000002</v>
      </c>
      <c r="G237" s="4">
        <v>846224.00430000003</v>
      </c>
      <c r="H237" s="4">
        <v>100338.5373</v>
      </c>
      <c r="I237" s="4">
        <v>3053839.6912999996</v>
      </c>
      <c r="J237" s="4">
        <v>0</v>
      </c>
      <c r="K237" s="4">
        <f t="shared" si="53"/>
        <v>3053839.6912999996</v>
      </c>
      <c r="L237" s="4">
        <v>67300102.824399993</v>
      </c>
      <c r="M237" s="5">
        <f t="shared" si="54"/>
        <v>165222049.68099999</v>
      </c>
      <c r="N237" s="8"/>
      <c r="O237" s="141"/>
      <c r="P237" s="9">
        <v>13</v>
      </c>
      <c r="Q237" s="135"/>
      <c r="R237" s="4" t="s">
        <v>656</v>
      </c>
      <c r="S237" s="4">
        <v>100632421.097</v>
      </c>
      <c r="T237" s="4">
        <f t="shared" si="64"/>
        <v>-2792548.14</v>
      </c>
      <c r="U237" s="4">
        <v>867846.76119999995</v>
      </c>
      <c r="V237" s="4">
        <v>102902.3924</v>
      </c>
      <c r="W237" s="4">
        <v>3131871.5516999997</v>
      </c>
      <c r="X237" s="4">
        <v>0</v>
      </c>
      <c r="Y237" s="4">
        <f t="shared" si="63"/>
        <v>3131871.5516999997</v>
      </c>
      <c r="Z237" s="4">
        <v>63272327.405500002</v>
      </c>
      <c r="AA237" s="5">
        <f t="shared" si="55"/>
        <v>165214821.06779999</v>
      </c>
    </row>
    <row r="238" spans="1:27" ht="24.9" customHeight="1" x14ac:dyDescent="0.25">
      <c r="A238" s="146"/>
      <c r="B238" s="148"/>
      <c r="C238" s="1">
        <v>10</v>
      </c>
      <c r="D238" s="4" t="s">
        <v>293</v>
      </c>
      <c r="E238" s="4">
        <v>136210227.90970001</v>
      </c>
      <c r="F238" s="4">
        <f>-3867338.1706</f>
        <v>-3867338.1705999998</v>
      </c>
      <c r="G238" s="4">
        <v>1175401.4812</v>
      </c>
      <c r="H238" s="4">
        <v>139369.7942</v>
      </c>
      <c r="I238" s="4">
        <v>4241770.1206</v>
      </c>
      <c r="J238" s="4">
        <v>0</v>
      </c>
      <c r="K238" s="4">
        <f t="shared" si="53"/>
        <v>4241770.1206</v>
      </c>
      <c r="L238" s="4">
        <v>82805997.294799998</v>
      </c>
      <c r="M238" s="5">
        <f t="shared" si="54"/>
        <v>220705428.42989999</v>
      </c>
      <c r="N238" s="8"/>
      <c r="O238" s="141"/>
      <c r="P238" s="9">
        <v>14</v>
      </c>
      <c r="Q238" s="135"/>
      <c r="R238" s="4" t="s">
        <v>657</v>
      </c>
      <c r="S238" s="4">
        <v>87361992.878700003</v>
      </c>
      <c r="T238" s="4">
        <f t="shared" si="64"/>
        <v>-2792548.14</v>
      </c>
      <c r="U238" s="4">
        <v>756493.59149999998</v>
      </c>
      <c r="V238" s="4">
        <v>89699.015899999999</v>
      </c>
      <c r="W238" s="4">
        <v>2730022.0087999995</v>
      </c>
      <c r="X238" s="4">
        <v>0</v>
      </c>
      <c r="Y238" s="4">
        <f t="shared" si="63"/>
        <v>2730022.0087999995</v>
      </c>
      <c r="Z238" s="4">
        <v>60756917.3068</v>
      </c>
      <c r="AA238" s="5">
        <f t="shared" si="55"/>
        <v>148902576.66170001</v>
      </c>
    </row>
    <row r="239" spans="1:27" ht="24.9" customHeight="1" x14ac:dyDescent="0.25">
      <c r="A239" s="146"/>
      <c r="B239" s="148"/>
      <c r="C239" s="1">
        <v>11</v>
      </c>
      <c r="D239" s="4" t="s">
        <v>294</v>
      </c>
      <c r="E239" s="4">
        <v>105126242.9411</v>
      </c>
      <c r="F239" s="4">
        <f>-3543841.1057</f>
        <v>-3543841.1057000002</v>
      </c>
      <c r="G239" s="4">
        <v>911858.91740000003</v>
      </c>
      <c r="H239" s="4">
        <v>108121.00509999999</v>
      </c>
      <c r="I239" s="4">
        <v>3290701.9191000001</v>
      </c>
      <c r="J239" s="4">
        <v>0</v>
      </c>
      <c r="K239" s="4">
        <f t="shared" si="53"/>
        <v>3290701.9191000001</v>
      </c>
      <c r="L239" s="4">
        <v>71096924.986399993</v>
      </c>
      <c r="M239" s="5">
        <f t="shared" si="54"/>
        <v>176990008.66339999</v>
      </c>
      <c r="N239" s="8"/>
      <c r="O239" s="141"/>
      <c r="P239" s="9">
        <v>15</v>
      </c>
      <c r="Q239" s="135"/>
      <c r="R239" s="4" t="s">
        <v>658</v>
      </c>
      <c r="S239" s="4">
        <v>68052806.487499997</v>
      </c>
      <c r="T239" s="4">
        <f t="shared" si="64"/>
        <v>-2792548.14</v>
      </c>
      <c r="U239" s="4">
        <v>594468.74399999995</v>
      </c>
      <c r="V239" s="4">
        <v>70487.393299999996</v>
      </c>
      <c r="W239" s="4">
        <v>2145309.3228999996</v>
      </c>
      <c r="X239" s="4">
        <v>0</v>
      </c>
      <c r="Y239" s="4">
        <f t="shared" si="63"/>
        <v>2145309.3228999996</v>
      </c>
      <c r="Z239" s="4">
        <v>47289140.857699998</v>
      </c>
      <c r="AA239" s="5">
        <f t="shared" si="55"/>
        <v>115359664.6654</v>
      </c>
    </row>
    <row r="240" spans="1:27" ht="24.9" customHeight="1" x14ac:dyDescent="0.25">
      <c r="A240" s="146"/>
      <c r="B240" s="148"/>
      <c r="C240" s="1">
        <v>12</v>
      </c>
      <c r="D240" s="4" t="s">
        <v>295</v>
      </c>
      <c r="E240" s="4">
        <v>116249487.3571</v>
      </c>
      <c r="F240" s="4">
        <f>-3659602.8693</f>
        <v>-3659602.8692999999</v>
      </c>
      <c r="G240" s="4">
        <v>1006166.2706</v>
      </c>
      <c r="H240" s="4">
        <v>119303.2239</v>
      </c>
      <c r="I240" s="4">
        <v>3631036.7916000001</v>
      </c>
      <c r="J240" s="4">
        <v>0</v>
      </c>
      <c r="K240" s="4">
        <f t="shared" si="53"/>
        <v>3631036.7916000001</v>
      </c>
      <c r="L240" s="4">
        <v>77634990.535400003</v>
      </c>
      <c r="M240" s="5">
        <f t="shared" si="54"/>
        <v>194981381.30930001</v>
      </c>
      <c r="N240" s="8"/>
      <c r="O240" s="141"/>
      <c r="P240" s="9">
        <v>16</v>
      </c>
      <c r="Q240" s="135"/>
      <c r="R240" s="4" t="s">
        <v>553</v>
      </c>
      <c r="S240" s="4">
        <v>88498396.248300001</v>
      </c>
      <c r="T240" s="4">
        <f t="shared" si="64"/>
        <v>-2792548.14</v>
      </c>
      <c r="U240" s="4">
        <v>766029.23829999997</v>
      </c>
      <c r="V240" s="4">
        <v>90829.6774</v>
      </c>
      <c r="W240" s="4">
        <v>2764434.0991000002</v>
      </c>
      <c r="X240" s="4">
        <v>0</v>
      </c>
      <c r="Y240" s="4">
        <f t="shared" si="63"/>
        <v>2764434.0991000002</v>
      </c>
      <c r="Z240" s="4">
        <v>55468745.825599998</v>
      </c>
      <c r="AA240" s="5">
        <f t="shared" si="55"/>
        <v>144795886.94869998</v>
      </c>
    </row>
    <row r="241" spans="1:27" ht="24.9" customHeight="1" x14ac:dyDescent="0.25">
      <c r="A241" s="146"/>
      <c r="B241" s="149"/>
      <c r="C241" s="1">
        <v>13</v>
      </c>
      <c r="D241" s="4" t="s">
        <v>296</v>
      </c>
      <c r="E241" s="4">
        <v>127552965.85079999</v>
      </c>
      <c r="F241" s="4">
        <f>-3777240.364</f>
        <v>-3777240.3640000001</v>
      </c>
      <c r="G241" s="4">
        <v>1102001.7211</v>
      </c>
      <c r="H241" s="4">
        <v>130666.63219999999</v>
      </c>
      <c r="I241" s="4">
        <v>3976886.2369999997</v>
      </c>
      <c r="J241" s="4">
        <v>0</v>
      </c>
      <c r="K241" s="4">
        <f t="shared" si="53"/>
        <v>3976886.2369999997</v>
      </c>
      <c r="L241" s="4">
        <v>83183665.099999994</v>
      </c>
      <c r="M241" s="5">
        <f t="shared" si="54"/>
        <v>212168945.1771</v>
      </c>
      <c r="N241" s="8"/>
      <c r="O241" s="141"/>
      <c r="P241" s="9">
        <v>17</v>
      </c>
      <c r="Q241" s="135"/>
      <c r="R241" s="4" t="s">
        <v>659</v>
      </c>
      <c r="S241" s="4">
        <v>77692901.100400001</v>
      </c>
      <c r="T241" s="4">
        <f t="shared" si="64"/>
        <v>-2792548.14</v>
      </c>
      <c r="U241" s="4">
        <v>675359.50899999996</v>
      </c>
      <c r="V241" s="4">
        <v>80078.779299999995</v>
      </c>
      <c r="W241" s="4">
        <v>2437226.6259000003</v>
      </c>
      <c r="X241" s="4">
        <v>0</v>
      </c>
      <c r="Y241" s="4">
        <f t="shared" si="63"/>
        <v>2437226.6259000003</v>
      </c>
      <c r="Z241" s="4">
        <v>50713776.604900002</v>
      </c>
      <c r="AA241" s="5">
        <f t="shared" si="55"/>
        <v>128806794.47950001</v>
      </c>
    </row>
    <row r="242" spans="1:27" ht="24.9" customHeight="1" x14ac:dyDescent="0.25">
      <c r="A242" s="1"/>
      <c r="B242" s="145" t="s">
        <v>836</v>
      </c>
      <c r="C242" s="143"/>
      <c r="D242" s="11"/>
      <c r="E242" s="11">
        <f>SUM(E229:E241)</f>
        <v>1435144102.5570002</v>
      </c>
      <c r="F242" s="11">
        <f t="shared" ref="F242:L242" si="66">SUM(F229:F241)</f>
        <v>-46782857.811700001</v>
      </c>
      <c r="G242" s="11">
        <f t="shared" si="66"/>
        <v>12434961.521600001</v>
      </c>
      <c r="H242" s="11">
        <f t="shared" si="66"/>
        <v>1474439.2072000001</v>
      </c>
      <c r="I242" s="11">
        <f t="shared" si="66"/>
        <v>44875090.832699999</v>
      </c>
      <c r="J242" s="11">
        <f t="shared" si="66"/>
        <v>0</v>
      </c>
      <c r="K242" s="11">
        <f t="shared" si="66"/>
        <v>44875090.832699999</v>
      </c>
      <c r="L242" s="11">
        <f t="shared" si="66"/>
        <v>957335146.1809001</v>
      </c>
      <c r="M242" s="5">
        <f t="shared" si="54"/>
        <v>2404480882.4877005</v>
      </c>
      <c r="N242" s="8"/>
      <c r="O242" s="141"/>
      <c r="P242" s="9">
        <v>18</v>
      </c>
      <c r="Q242" s="135"/>
      <c r="R242" s="4" t="s">
        <v>882</v>
      </c>
      <c r="S242" s="4">
        <v>81114404.034999996</v>
      </c>
      <c r="T242" s="4">
        <f t="shared" si="64"/>
        <v>-2792548.14</v>
      </c>
      <c r="U242" s="4">
        <v>704069.59959999996</v>
      </c>
      <c r="V242" s="4">
        <v>83482.994399999996</v>
      </c>
      <c r="W242" s="4">
        <v>2540835.1430000002</v>
      </c>
      <c r="X242" s="4">
        <v>0</v>
      </c>
      <c r="Y242" s="4">
        <f t="shared" si="63"/>
        <v>2540835.1430000002</v>
      </c>
      <c r="Z242" s="4">
        <v>56816893.818099998</v>
      </c>
      <c r="AA242" s="5">
        <f t="shared" si="55"/>
        <v>138467137.4501</v>
      </c>
    </row>
    <row r="243" spans="1:27" ht="24.9" customHeight="1" x14ac:dyDescent="0.25">
      <c r="A243" s="146">
        <v>12</v>
      </c>
      <c r="B243" s="147" t="s">
        <v>837</v>
      </c>
      <c r="C243" s="1">
        <v>1</v>
      </c>
      <c r="D243" s="4" t="s">
        <v>297</v>
      </c>
      <c r="E243" s="4">
        <v>136290405.16420001</v>
      </c>
      <c r="F243" s="4">
        <f>-58259.97</f>
        <v>-58259.97</v>
      </c>
      <c r="G243" s="4">
        <v>1144111.9905000001</v>
      </c>
      <c r="H243" s="4">
        <v>135659.73430000001</v>
      </c>
      <c r="I243" s="4">
        <v>4128853.1056999997</v>
      </c>
      <c r="J243" s="4">
        <f>I243/2</f>
        <v>2064426.5528499999</v>
      </c>
      <c r="K243" s="4">
        <f t="shared" si="53"/>
        <v>2064426.5528499999</v>
      </c>
      <c r="L243" s="4">
        <v>82279889.998500004</v>
      </c>
      <c r="M243" s="5">
        <f t="shared" si="54"/>
        <v>221856233.47034997</v>
      </c>
      <c r="N243" s="8"/>
      <c r="O243" s="141"/>
      <c r="P243" s="9">
        <v>19</v>
      </c>
      <c r="Q243" s="135"/>
      <c r="R243" s="4" t="s">
        <v>660</v>
      </c>
      <c r="S243" s="4">
        <v>86123178.400999993</v>
      </c>
      <c r="T243" s="4">
        <f t="shared" si="64"/>
        <v>-2792548.14</v>
      </c>
      <c r="U243" s="4">
        <v>746098.60519999999</v>
      </c>
      <c r="V243" s="4">
        <v>88466.460800000001</v>
      </c>
      <c r="W243" s="4">
        <v>2692508.7482000003</v>
      </c>
      <c r="X243" s="4">
        <v>0</v>
      </c>
      <c r="Y243" s="4">
        <f t="shared" si="63"/>
        <v>2692508.7482000003</v>
      </c>
      <c r="Z243" s="4">
        <v>56401541.453299999</v>
      </c>
      <c r="AA243" s="5">
        <f t="shared" si="55"/>
        <v>143259245.52849999</v>
      </c>
    </row>
    <row r="244" spans="1:27" ht="24.9" customHeight="1" x14ac:dyDescent="0.25">
      <c r="A244" s="146"/>
      <c r="B244" s="148"/>
      <c r="C244" s="1">
        <v>2</v>
      </c>
      <c r="D244" s="4" t="s">
        <v>298</v>
      </c>
      <c r="E244" s="4">
        <v>129443302.65109999</v>
      </c>
      <c r="F244" s="4">
        <f t="shared" ref="F244:F260" si="67">-58259.97</f>
        <v>-58259.97</v>
      </c>
      <c r="G244" s="4">
        <v>1086657.4339999999</v>
      </c>
      <c r="H244" s="4">
        <v>128847.2283</v>
      </c>
      <c r="I244" s="4">
        <v>3921512.0183999999</v>
      </c>
      <c r="J244" s="4">
        <f t="shared" ref="J244:J260" si="68">I244/2</f>
        <v>1960756.0092</v>
      </c>
      <c r="K244" s="4">
        <f t="shared" si="53"/>
        <v>1960756.0092</v>
      </c>
      <c r="L244" s="4">
        <v>92939687.131200001</v>
      </c>
      <c r="M244" s="5">
        <f t="shared" si="54"/>
        <v>225500990.48380002</v>
      </c>
      <c r="N244" s="8"/>
      <c r="O244" s="141"/>
      <c r="P244" s="9">
        <v>20</v>
      </c>
      <c r="Q244" s="135"/>
      <c r="R244" s="4" t="s">
        <v>557</v>
      </c>
      <c r="S244" s="4">
        <v>85202702.890300006</v>
      </c>
      <c r="T244" s="4">
        <f t="shared" si="64"/>
        <v>-2792548.14</v>
      </c>
      <c r="U244" s="4">
        <v>738374.82539999997</v>
      </c>
      <c r="V244" s="4">
        <v>87550.636199999994</v>
      </c>
      <c r="W244" s="4">
        <v>2664635.2948000003</v>
      </c>
      <c r="X244" s="4">
        <v>0</v>
      </c>
      <c r="Y244" s="4">
        <f t="shared" si="63"/>
        <v>2664635.2948000003</v>
      </c>
      <c r="Z244" s="4">
        <v>58586149.635499999</v>
      </c>
      <c r="AA244" s="5">
        <f t="shared" si="55"/>
        <v>144486865.14219999</v>
      </c>
    </row>
    <row r="245" spans="1:27" ht="24.9" customHeight="1" x14ac:dyDescent="0.25">
      <c r="A245" s="146"/>
      <c r="B245" s="148"/>
      <c r="C245" s="1">
        <v>3</v>
      </c>
      <c r="D245" s="4" t="s">
        <v>299</v>
      </c>
      <c r="E245" s="4">
        <v>85635295.959800005</v>
      </c>
      <c r="F245" s="4">
        <f t="shared" si="67"/>
        <v>-58259.97</v>
      </c>
      <c r="G245" s="4">
        <v>719061.12730000005</v>
      </c>
      <c r="H245" s="4">
        <v>85260.570900000006</v>
      </c>
      <c r="I245" s="4">
        <v>2594936.3288000003</v>
      </c>
      <c r="J245" s="4">
        <f t="shared" si="68"/>
        <v>1297468.1644000001</v>
      </c>
      <c r="K245" s="4">
        <f t="shared" si="53"/>
        <v>1297468.1644000001</v>
      </c>
      <c r="L245" s="4">
        <v>60792839.2535</v>
      </c>
      <c r="M245" s="5">
        <f t="shared" si="54"/>
        <v>148471665.10589996</v>
      </c>
      <c r="N245" s="8"/>
      <c r="O245" s="141"/>
      <c r="P245" s="9">
        <v>21</v>
      </c>
      <c r="Q245" s="135"/>
      <c r="R245" s="4" t="s">
        <v>661</v>
      </c>
      <c r="S245" s="4">
        <v>92414997.106600001</v>
      </c>
      <c r="T245" s="4">
        <f t="shared" si="64"/>
        <v>-2792548.14</v>
      </c>
      <c r="U245" s="4">
        <v>798893.73320000002</v>
      </c>
      <c r="V245" s="4">
        <v>94726.488700000002</v>
      </c>
      <c r="W245" s="4">
        <v>2883034.9641</v>
      </c>
      <c r="X245" s="4">
        <v>0</v>
      </c>
      <c r="Y245" s="4">
        <f t="shared" si="63"/>
        <v>2883034.9641</v>
      </c>
      <c r="Z245" s="4">
        <v>61888961.479000002</v>
      </c>
      <c r="AA245" s="5">
        <f t="shared" si="55"/>
        <v>155288065.63160002</v>
      </c>
    </row>
    <row r="246" spans="1:27" ht="24.9" customHeight="1" x14ac:dyDescent="0.25">
      <c r="A246" s="146"/>
      <c r="B246" s="148"/>
      <c r="C246" s="1">
        <v>4</v>
      </c>
      <c r="D246" s="4" t="s">
        <v>300</v>
      </c>
      <c r="E246" s="4">
        <v>88165780.685100004</v>
      </c>
      <c r="F246" s="4">
        <f t="shared" si="67"/>
        <v>-58259.97</v>
      </c>
      <c r="G246" s="4">
        <v>740294.6165</v>
      </c>
      <c r="H246" s="4">
        <v>87778.269799999995</v>
      </c>
      <c r="I246" s="4">
        <v>2671563.4062999999</v>
      </c>
      <c r="J246" s="4">
        <f t="shared" si="68"/>
        <v>1335781.70315</v>
      </c>
      <c r="K246" s="4">
        <f t="shared" si="53"/>
        <v>1335781.70315</v>
      </c>
      <c r="L246" s="4">
        <v>62716259.178599998</v>
      </c>
      <c r="M246" s="5">
        <f t="shared" si="54"/>
        <v>152987634.48315001</v>
      </c>
      <c r="N246" s="8"/>
      <c r="O246" s="141"/>
      <c r="P246" s="9">
        <v>22</v>
      </c>
      <c r="Q246" s="135"/>
      <c r="R246" s="4" t="s">
        <v>662</v>
      </c>
      <c r="S246" s="4">
        <v>83624089.808699995</v>
      </c>
      <c r="T246" s="4">
        <f t="shared" si="64"/>
        <v>-2792548.14</v>
      </c>
      <c r="U246" s="4">
        <v>725128.56330000004</v>
      </c>
      <c r="V246" s="4">
        <v>85979.999400000001</v>
      </c>
      <c r="W246" s="4">
        <v>2616832.3953999998</v>
      </c>
      <c r="X246" s="4">
        <v>0</v>
      </c>
      <c r="Y246" s="4">
        <f t="shared" si="63"/>
        <v>2616832.3953999998</v>
      </c>
      <c r="Z246" s="4">
        <v>56349742.313100003</v>
      </c>
      <c r="AA246" s="5">
        <f t="shared" si="55"/>
        <v>140609224.93990001</v>
      </c>
    </row>
    <row r="247" spans="1:27" ht="24.9" customHeight="1" x14ac:dyDescent="0.25">
      <c r="A247" s="146"/>
      <c r="B247" s="148"/>
      <c r="C247" s="1">
        <v>5</v>
      </c>
      <c r="D247" s="4" t="s">
        <v>301</v>
      </c>
      <c r="E247" s="4">
        <v>105576345.48710001</v>
      </c>
      <c r="F247" s="4">
        <f t="shared" si="67"/>
        <v>-58259.97</v>
      </c>
      <c r="G247" s="4">
        <v>886387.98629999999</v>
      </c>
      <c r="H247" s="4">
        <v>105100.864</v>
      </c>
      <c r="I247" s="4">
        <v>3198782.8291999996</v>
      </c>
      <c r="J247" s="4">
        <f t="shared" si="68"/>
        <v>1599391.4145999998</v>
      </c>
      <c r="K247" s="4">
        <f t="shared" si="53"/>
        <v>1599391.4145999998</v>
      </c>
      <c r="L247" s="4">
        <v>69345315.809900001</v>
      </c>
      <c r="M247" s="5">
        <f t="shared" si="54"/>
        <v>177454281.59189999</v>
      </c>
      <c r="N247" s="8"/>
      <c r="O247" s="141"/>
      <c r="P247" s="9">
        <v>23</v>
      </c>
      <c r="Q247" s="135"/>
      <c r="R247" s="4" t="s">
        <v>663</v>
      </c>
      <c r="S247" s="4">
        <v>103468835.1268</v>
      </c>
      <c r="T247" s="4">
        <f t="shared" si="64"/>
        <v>-2792548.14</v>
      </c>
      <c r="U247" s="4">
        <v>891647.32640000002</v>
      </c>
      <c r="V247" s="4">
        <v>105724.4749</v>
      </c>
      <c r="W247" s="4">
        <v>3217762.6519999998</v>
      </c>
      <c r="X247" s="4">
        <v>0</v>
      </c>
      <c r="Y247" s="4">
        <f t="shared" si="63"/>
        <v>3217762.6519999998</v>
      </c>
      <c r="Z247" s="4">
        <v>68436208.357199997</v>
      </c>
      <c r="AA247" s="5">
        <f t="shared" si="55"/>
        <v>173327629.79729998</v>
      </c>
    </row>
    <row r="248" spans="1:27" ht="24.9" customHeight="1" x14ac:dyDescent="0.25">
      <c r="A248" s="146"/>
      <c r="B248" s="148"/>
      <c r="C248" s="1">
        <v>6</v>
      </c>
      <c r="D248" s="4" t="s">
        <v>302</v>
      </c>
      <c r="E248" s="4">
        <v>89727335.755999997</v>
      </c>
      <c r="F248" s="4">
        <f t="shared" si="67"/>
        <v>-58259.97</v>
      </c>
      <c r="G248" s="4">
        <v>753397.74349999998</v>
      </c>
      <c r="H248" s="4">
        <v>89331.934800000003</v>
      </c>
      <c r="I248" s="4">
        <v>2718849.7620999999</v>
      </c>
      <c r="J248" s="4">
        <f t="shared" si="68"/>
        <v>1359424.88105</v>
      </c>
      <c r="K248" s="4">
        <f t="shared" si="53"/>
        <v>1359424.88105</v>
      </c>
      <c r="L248" s="4">
        <v>63606436.995200001</v>
      </c>
      <c r="M248" s="5">
        <f t="shared" si="54"/>
        <v>155477667.34055001</v>
      </c>
      <c r="N248" s="8"/>
      <c r="O248" s="141"/>
      <c r="P248" s="9">
        <v>24</v>
      </c>
      <c r="Q248" s="135"/>
      <c r="R248" s="4" t="s">
        <v>883</v>
      </c>
      <c r="S248" s="4">
        <v>85326139.045200005</v>
      </c>
      <c r="T248" s="4">
        <f t="shared" si="64"/>
        <v>-2792548.14</v>
      </c>
      <c r="U248" s="4">
        <v>739410.58759999997</v>
      </c>
      <c r="V248" s="4">
        <v>87673.448600000003</v>
      </c>
      <c r="W248" s="4">
        <v>2668373.1367000001</v>
      </c>
      <c r="X248" s="4">
        <v>0</v>
      </c>
      <c r="Y248" s="4">
        <f t="shared" si="63"/>
        <v>2668373.1367000001</v>
      </c>
      <c r="Z248" s="4">
        <v>58176963.835000001</v>
      </c>
      <c r="AA248" s="5">
        <f t="shared" si="55"/>
        <v>144206011.9131</v>
      </c>
    </row>
    <row r="249" spans="1:27" ht="24.9" customHeight="1" x14ac:dyDescent="0.25">
      <c r="A249" s="146"/>
      <c r="B249" s="148"/>
      <c r="C249" s="1">
        <v>7</v>
      </c>
      <c r="D249" s="4" t="s">
        <v>303</v>
      </c>
      <c r="E249" s="4">
        <v>89809919.013699993</v>
      </c>
      <c r="F249" s="4">
        <f t="shared" si="67"/>
        <v>-58259.97</v>
      </c>
      <c r="G249" s="4">
        <v>754090.70589999994</v>
      </c>
      <c r="H249" s="4">
        <v>89414.1008</v>
      </c>
      <c r="I249" s="4">
        <v>2721350.5137</v>
      </c>
      <c r="J249" s="4">
        <f t="shared" si="68"/>
        <v>1360675.25685</v>
      </c>
      <c r="K249" s="4">
        <f t="shared" si="53"/>
        <v>1360675.25685</v>
      </c>
      <c r="L249" s="4">
        <v>59321771.079099998</v>
      </c>
      <c r="M249" s="5">
        <f t="shared" si="54"/>
        <v>151277610.18634999</v>
      </c>
      <c r="N249" s="8"/>
      <c r="O249" s="141"/>
      <c r="P249" s="9">
        <v>25</v>
      </c>
      <c r="Q249" s="135"/>
      <c r="R249" s="4" t="s">
        <v>884</v>
      </c>
      <c r="S249" s="4">
        <v>113302725.71070001</v>
      </c>
      <c r="T249" s="4">
        <f t="shared" si="64"/>
        <v>-2792548.14</v>
      </c>
      <c r="U249" s="4">
        <v>974164.24820000003</v>
      </c>
      <c r="V249" s="4">
        <v>115508.6776</v>
      </c>
      <c r="W249" s="4">
        <v>3515548.4032000001</v>
      </c>
      <c r="X249" s="4">
        <v>0</v>
      </c>
      <c r="Y249" s="4">
        <f t="shared" si="63"/>
        <v>3515548.4032000001</v>
      </c>
      <c r="Z249" s="4">
        <v>60588638.618500002</v>
      </c>
      <c r="AA249" s="5">
        <f t="shared" si="55"/>
        <v>175704037.51820001</v>
      </c>
    </row>
    <row r="250" spans="1:27" ht="24.9" customHeight="1" x14ac:dyDescent="0.25">
      <c r="A250" s="146"/>
      <c r="B250" s="148"/>
      <c r="C250" s="1">
        <v>8</v>
      </c>
      <c r="D250" s="4" t="s">
        <v>304</v>
      </c>
      <c r="E250" s="4">
        <v>104196319.7754</v>
      </c>
      <c r="F250" s="4">
        <f t="shared" si="67"/>
        <v>-58259.97</v>
      </c>
      <c r="G250" s="4">
        <v>874808.0858</v>
      </c>
      <c r="H250" s="4">
        <v>103727.8112</v>
      </c>
      <c r="I250" s="4">
        <v>3156993.4693</v>
      </c>
      <c r="J250" s="4">
        <f t="shared" si="68"/>
        <v>1578496.73465</v>
      </c>
      <c r="K250" s="4">
        <f t="shared" si="53"/>
        <v>1578496.73465</v>
      </c>
      <c r="L250" s="4">
        <v>66368235.596699998</v>
      </c>
      <c r="M250" s="5">
        <f t="shared" si="54"/>
        <v>173063328.03375003</v>
      </c>
      <c r="N250" s="8"/>
      <c r="O250" s="141"/>
      <c r="P250" s="9">
        <v>26</v>
      </c>
      <c r="Q250" s="135"/>
      <c r="R250" s="4" t="s">
        <v>664</v>
      </c>
      <c r="S250" s="4">
        <v>76671959.869499996</v>
      </c>
      <c r="T250" s="4">
        <f t="shared" si="64"/>
        <v>-2792548.14</v>
      </c>
      <c r="U250" s="4">
        <v>666792.71369999996</v>
      </c>
      <c r="V250" s="4">
        <v>79062.996599999999</v>
      </c>
      <c r="W250" s="4">
        <v>2406310.9116000002</v>
      </c>
      <c r="X250" s="4">
        <v>0</v>
      </c>
      <c r="Y250" s="4">
        <f t="shared" si="63"/>
        <v>2406310.9116000002</v>
      </c>
      <c r="Z250" s="4">
        <v>52706810.189300001</v>
      </c>
      <c r="AA250" s="5">
        <f t="shared" si="55"/>
        <v>129738388.54069999</v>
      </c>
    </row>
    <row r="251" spans="1:27" ht="24.9" customHeight="1" x14ac:dyDescent="0.25">
      <c r="A251" s="146"/>
      <c r="B251" s="148"/>
      <c r="C251" s="1">
        <v>9</v>
      </c>
      <c r="D251" s="4" t="s">
        <v>305</v>
      </c>
      <c r="E251" s="4">
        <v>114686701.3804</v>
      </c>
      <c r="F251" s="4">
        <f t="shared" si="67"/>
        <v>-58259.97</v>
      </c>
      <c r="G251" s="4">
        <v>962833.67350000003</v>
      </c>
      <c r="H251" s="4">
        <v>114165.1879</v>
      </c>
      <c r="I251" s="4">
        <v>3474658.8062999998</v>
      </c>
      <c r="J251" s="4">
        <f t="shared" si="68"/>
        <v>1737329.4031499999</v>
      </c>
      <c r="K251" s="4">
        <f t="shared" si="53"/>
        <v>1737329.4031499999</v>
      </c>
      <c r="L251" s="4">
        <v>73441010.788699999</v>
      </c>
      <c r="M251" s="5">
        <f t="shared" si="54"/>
        <v>190883780.46365002</v>
      </c>
      <c r="N251" s="8"/>
      <c r="O251" s="141"/>
      <c r="P251" s="9">
        <v>27</v>
      </c>
      <c r="Q251" s="135"/>
      <c r="R251" s="4" t="s">
        <v>665</v>
      </c>
      <c r="S251" s="4">
        <v>93323563.232500002</v>
      </c>
      <c r="T251" s="4">
        <f t="shared" si="64"/>
        <v>-2792548.14</v>
      </c>
      <c r="U251" s="4">
        <v>806517.58050000004</v>
      </c>
      <c r="V251" s="4">
        <v>95630.464200000002</v>
      </c>
      <c r="W251" s="4">
        <v>2910547.7825000002</v>
      </c>
      <c r="X251" s="4">
        <v>0</v>
      </c>
      <c r="Y251" s="4">
        <f t="shared" si="63"/>
        <v>2910547.7825000002</v>
      </c>
      <c r="Z251" s="4">
        <v>60266743.9617</v>
      </c>
      <c r="AA251" s="5">
        <f t="shared" si="55"/>
        <v>154610454.88140002</v>
      </c>
    </row>
    <row r="252" spans="1:27" ht="24.9" customHeight="1" x14ac:dyDescent="0.25">
      <c r="A252" s="146"/>
      <c r="B252" s="148"/>
      <c r="C252" s="1">
        <v>10</v>
      </c>
      <c r="D252" s="4" t="s">
        <v>306</v>
      </c>
      <c r="E252" s="4">
        <v>83435537.594600007</v>
      </c>
      <c r="F252" s="4">
        <f t="shared" si="67"/>
        <v>-58259.97</v>
      </c>
      <c r="G252" s="4">
        <v>700602.78799999994</v>
      </c>
      <c r="H252" s="4">
        <v>83071.927299999996</v>
      </c>
      <c r="I252" s="4">
        <v>2528324.1683</v>
      </c>
      <c r="J252" s="4">
        <f t="shared" si="68"/>
        <v>1264162.08415</v>
      </c>
      <c r="K252" s="4">
        <f t="shared" si="53"/>
        <v>1264162.08415</v>
      </c>
      <c r="L252" s="4">
        <v>55904672.243799999</v>
      </c>
      <c r="M252" s="5">
        <f t="shared" si="54"/>
        <v>141329786.66785005</v>
      </c>
      <c r="N252" s="8"/>
      <c r="O252" s="141"/>
      <c r="P252" s="9">
        <v>28</v>
      </c>
      <c r="Q252" s="135"/>
      <c r="R252" s="4" t="s">
        <v>666</v>
      </c>
      <c r="S252" s="4">
        <v>93631745.597000003</v>
      </c>
      <c r="T252" s="4">
        <f t="shared" si="64"/>
        <v>-2792548.14</v>
      </c>
      <c r="U252" s="4">
        <v>809103.56200000003</v>
      </c>
      <c r="V252" s="4">
        <v>95937.089300000007</v>
      </c>
      <c r="W252" s="4">
        <v>2919880.0317000002</v>
      </c>
      <c r="X252" s="4">
        <v>0</v>
      </c>
      <c r="Y252" s="4">
        <f t="shared" si="63"/>
        <v>2919880.0317000002</v>
      </c>
      <c r="Z252" s="4">
        <v>62576601.916699998</v>
      </c>
      <c r="AA252" s="5">
        <f t="shared" si="55"/>
        <v>157240720.05670002</v>
      </c>
    </row>
    <row r="253" spans="1:27" ht="24.9" customHeight="1" x14ac:dyDescent="0.25">
      <c r="A253" s="146"/>
      <c r="B253" s="148"/>
      <c r="C253" s="1">
        <v>11</v>
      </c>
      <c r="D253" s="4" t="s">
        <v>307</v>
      </c>
      <c r="E253" s="4">
        <v>143207785.14969999</v>
      </c>
      <c r="F253" s="4">
        <f t="shared" si="67"/>
        <v>-58259.97</v>
      </c>
      <c r="G253" s="4">
        <v>1202156.2507</v>
      </c>
      <c r="H253" s="4">
        <v>142542.16269999999</v>
      </c>
      <c r="I253" s="4">
        <v>4338322.3059999999</v>
      </c>
      <c r="J253" s="4">
        <f t="shared" si="68"/>
        <v>2169161.1529999999</v>
      </c>
      <c r="K253" s="4">
        <f t="shared" si="53"/>
        <v>2169161.1529999999</v>
      </c>
      <c r="L253" s="4">
        <v>97216130.961600006</v>
      </c>
      <c r="M253" s="5">
        <f t="shared" si="54"/>
        <v>243879515.70769998</v>
      </c>
      <c r="N253" s="8"/>
      <c r="O253" s="141"/>
      <c r="P253" s="9">
        <v>29</v>
      </c>
      <c r="Q253" s="136"/>
      <c r="R253" s="4" t="s">
        <v>667</v>
      </c>
      <c r="S253" s="4">
        <v>82179007.269899994</v>
      </c>
      <c r="T253" s="4">
        <f t="shared" si="64"/>
        <v>-2792548.14</v>
      </c>
      <c r="U253" s="4">
        <v>713002.76610000001</v>
      </c>
      <c r="V253" s="4">
        <v>84542.218399999998</v>
      </c>
      <c r="W253" s="4">
        <v>2573073.0119000003</v>
      </c>
      <c r="X253" s="4">
        <v>0</v>
      </c>
      <c r="Y253" s="4">
        <f t="shared" si="63"/>
        <v>2573073.0119000003</v>
      </c>
      <c r="Z253" s="4">
        <v>56336038.836800002</v>
      </c>
      <c r="AA253" s="5">
        <f t="shared" si="55"/>
        <v>139093115.96310002</v>
      </c>
    </row>
    <row r="254" spans="1:27" ht="24.9" customHeight="1" x14ac:dyDescent="0.25">
      <c r="A254" s="146"/>
      <c r="B254" s="148"/>
      <c r="C254" s="1">
        <v>12</v>
      </c>
      <c r="D254" s="4" t="s">
        <v>308</v>
      </c>
      <c r="E254" s="4">
        <v>147385293.1311</v>
      </c>
      <c r="F254" s="4">
        <f t="shared" si="67"/>
        <v>-58259.97</v>
      </c>
      <c r="G254" s="4">
        <v>1237210.037</v>
      </c>
      <c r="H254" s="4">
        <v>146698.56299999999</v>
      </c>
      <c r="I254" s="4">
        <v>4464823.8509999998</v>
      </c>
      <c r="J254" s="4">
        <f t="shared" si="68"/>
        <v>2232411.9254999999</v>
      </c>
      <c r="K254" s="4">
        <f t="shared" si="53"/>
        <v>2232411.9254999999</v>
      </c>
      <c r="L254" s="4">
        <v>97704659.889599994</v>
      </c>
      <c r="M254" s="5">
        <f t="shared" si="54"/>
        <v>248648013.57619998</v>
      </c>
      <c r="N254" s="8"/>
      <c r="O254" s="142"/>
      <c r="P254" s="9">
        <v>30</v>
      </c>
      <c r="Q254" s="77"/>
      <c r="R254" s="4" t="s">
        <v>668</v>
      </c>
      <c r="S254" s="4">
        <v>91744669.275199994</v>
      </c>
      <c r="T254" s="4">
        <f t="shared" si="64"/>
        <v>-2792548.14</v>
      </c>
      <c r="U254" s="4">
        <v>793268.96160000004</v>
      </c>
      <c r="V254" s="4">
        <v>94059.547900000005</v>
      </c>
      <c r="W254" s="4">
        <v>2862736.3777000001</v>
      </c>
      <c r="X254" s="4">
        <v>0</v>
      </c>
      <c r="Y254" s="4">
        <f t="shared" si="63"/>
        <v>2862736.3777000001</v>
      </c>
      <c r="Z254" s="4">
        <v>63683431.692699999</v>
      </c>
      <c r="AA254" s="5">
        <f t="shared" si="55"/>
        <v>156385617.71509999</v>
      </c>
    </row>
    <row r="255" spans="1:27" ht="24.9" customHeight="1" x14ac:dyDescent="0.25">
      <c r="A255" s="146"/>
      <c r="B255" s="148"/>
      <c r="C255" s="1">
        <v>13</v>
      </c>
      <c r="D255" s="4" t="s">
        <v>309</v>
      </c>
      <c r="E255" s="4">
        <v>115509068.7958</v>
      </c>
      <c r="F255" s="4">
        <f t="shared" si="67"/>
        <v>-58259.97</v>
      </c>
      <c r="G255" s="4">
        <v>969734.22089999996</v>
      </c>
      <c r="H255" s="4">
        <v>114983.4001</v>
      </c>
      <c r="I255" s="4">
        <v>3499561.3915999997</v>
      </c>
      <c r="J255" s="4">
        <f t="shared" si="68"/>
        <v>1749780.6957999999</v>
      </c>
      <c r="K255" s="4">
        <f t="shared" si="53"/>
        <v>1749780.6957999999</v>
      </c>
      <c r="L255" s="4">
        <v>71400289.106999993</v>
      </c>
      <c r="M255" s="5">
        <f t="shared" si="54"/>
        <v>189685596.24959999</v>
      </c>
      <c r="N255" s="8"/>
      <c r="O255" s="15"/>
      <c r="P255" s="143"/>
      <c r="Q255" s="144"/>
      <c r="R255" s="11"/>
      <c r="S255" s="11">
        <f>SUM(S225:S254)</f>
        <v>2610368669.2589006</v>
      </c>
      <c r="T255" s="11">
        <f t="shared" ref="T255:Z255" si="69">SUM(T225:T254)</f>
        <v>-83776444.200000003</v>
      </c>
      <c r="U255" s="11">
        <f t="shared" si="69"/>
        <v>22606775.984999999</v>
      </c>
      <c r="V255" s="11">
        <f t="shared" si="69"/>
        <v>2680532.3687000009</v>
      </c>
      <c r="W255" s="11">
        <f t="shared" si="69"/>
        <v>81582972.654199988</v>
      </c>
      <c r="X255" s="11">
        <f t="shared" si="69"/>
        <v>0</v>
      </c>
      <c r="Y255" s="11">
        <f t="shared" si="69"/>
        <v>81582972.654199988</v>
      </c>
      <c r="Z255" s="11">
        <f t="shared" si="69"/>
        <v>1735470504.2826002</v>
      </c>
      <c r="AA255" s="5">
        <f t="shared" si="55"/>
        <v>4368933010.3494015</v>
      </c>
    </row>
    <row r="256" spans="1:27" ht="24.9" customHeight="1" x14ac:dyDescent="0.25">
      <c r="A256" s="146"/>
      <c r="B256" s="148"/>
      <c r="C256" s="1">
        <v>14</v>
      </c>
      <c r="D256" s="4" t="s">
        <v>310</v>
      </c>
      <c r="E256" s="4">
        <v>110155436.7317</v>
      </c>
      <c r="F256" s="4">
        <f t="shared" si="67"/>
        <v>-58259.97</v>
      </c>
      <c r="G256" s="4">
        <v>924811.48820000002</v>
      </c>
      <c r="H256" s="4">
        <v>109656.8184</v>
      </c>
      <c r="I256" s="4">
        <v>3337444.9502999997</v>
      </c>
      <c r="J256" s="4">
        <f t="shared" si="68"/>
        <v>1668722.4751499998</v>
      </c>
      <c r="K256" s="4">
        <f t="shared" si="53"/>
        <v>1668722.4751499998</v>
      </c>
      <c r="L256" s="4">
        <v>67444369.585899994</v>
      </c>
      <c r="M256" s="5">
        <f t="shared" si="54"/>
        <v>180244737.12935001</v>
      </c>
      <c r="N256" s="8"/>
      <c r="O256" s="140">
        <v>30</v>
      </c>
      <c r="P256" s="9">
        <v>1</v>
      </c>
      <c r="Q256" s="134" t="s">
        <v>68</v>
      </c>
      <c r="R256" s="4" t="s">
        <v>669</v>
      </c>
      <c r="S256" s="4">
        <v>90448316.262999997</v>
      </c>
      <c r="T256" s="4">
        <f t="shared" ref="T256:T287" si="70">-2594277.59</f>
        <v>-2594277.59</v>
      </c>
      <c r="U256" s="4">
        <v>780727.46180000005</v>
      </c>
      <c r="V256" s="4">
        <v>92572.476200000005</v>
      </c>
      <c r="W256" s="4">
        <v>2817476.8138000001</v>
      </c>
      <c r="X256" s="4">
        <v>0</v>
      </c>
      <c r="Y256" s="4">
        <f t="shared" si="63"/>
        <v>2817476.8138000001</v>
      </c>
      <c r="Z256" s="4">
        <v>82751486.032700002</v>
      </c>
      <c r="AA256" s="5">
        <f t="shared" si="55"/>
        <v>174296301.45749998</v>
      </c>
    </row>
    <row r="257" spans="1:27" ht="24.9" customHeight="1" x14ac:dyDescent="0.25">
      <c r="A257" s="146"/>
      <c r="B257" s="148"/>
      <c r="C257" s="1">
        <v>15</v>
      </c>
      <c r="D257" s="4" t="s">
        <v>311</v>
      </c>
      <c r="E257" s="4">
        <v>120230921.57799999</v>
      </c>
      <c r="F257" s="4">
        <f t="shared" si="67"/>
        <v>-58259.97</v>
      </c>
      <c r="G257" s="4">
        <v>1009355.6457</v>
      </c>
      <c r="H257" s="4">
        <v>119681.3947</v>
      </c>
      <c r="I257" s="4">
        <v>3642546.5575999999</v>
      </c>
      <c r="J257" s="4">
        <f t="shared" si="68"/>
        <v>1821273.2788</v>
      </c>
      <c r="K257" s="4">
        <f t="shared" si="53"/>
        <v>1821273.2788</v>
      </c>
      <c r="L257" s="4">
        <v>64910185.724699996</v>
      </c>
      <c r="M257" s="5">
        <f t="shared" si="54"/>
        <v>188033157.65189999</v>
      </c>
      <c r="N257" s="8"/>
      <c r="O257" s="141"/>
      <c r="P257" s="9">
        <v>2</v>
      </c>
      <c r="Q257" s="135"/>
      <c r="R257" s="4" t="s">
        <v>670</v>
      </c>
      <c r="S257" s="4">
        <v>105455930.2984</v>
      </c>
      <c r="T257" s="4">
        <f t="shared" si="70"/>
        <v>-2594277.59</v>
      </c>
      <c r="U257" s="4">
        <v>906657.48950000003</v>
      </c>
      <c r="V257" s="4">
        <v>107504.2611</v>
      </c>
      <c r="W257" s="4">
        <v>3271931.0891999998</v>
      </c>
      <c r="X257" s="4">
        <v>0</v>
      </c>
      <c r="Y257" s="4">
        <f t="shared" si="63"/>
        <v>3271931.0891999998</v>
      </c>
      <c r="Z257" s="4">
        <v>93328651.203600004</v>
      </c>
      <c r="AA257" s="5">
        <f t="shared" si="55"/>
        <v>200476396.7518</v>
      </c>
    </row>
    <row r="258" spans="1:27" ht="24.9" customHeight="1" x14ac:dyDescent="0.25">
      <c r="A258" s="146"/>
      <c r="B258" s="148"/>
      <c r="C258" s="1">
        <v>16</v>
      </c>
      <c r="D258" s="4" t="s">
        <v>312</v>
      </c>
      <c r="E258" s="4">
        <v>105460340.3717</v>
      </c>
      <c r="F258" s="4">
        <f t="shared" si="67"/>
        <v>-58259.97</v>
      </c>
      <c r="G258" s="4">
        <v>885414.57849999995</v>
      </c>
      <c r="H258" s="4">
        <v>104985.44500000001</v>
      </c>
      <c r="I258" s="4">
        <v>3195270.0109999999</v>
      </c>
      <c r="J258" s="4">
        <f t="shared" si="68"/>
        <v>1597635.0055</v>
      </c>
      <c r="K258" s="4">
        <f t="shared" si="53"/>
        <v>1597635.0055</v>
      </c>
      <c r="L258" s="4">
        <v>67517820.218500003</v>
      </c>
      <c r="M258" s="5">
        <f t="shared" si="54"/>
        <v>175507935.64919999</v>
      </c>
      <c r="N258" s="8"/>
      <c r="O258" s="141"/>
      <c r="P258" s="9">
        <v>3</v>
      </c>
      <c r="Q258" s="135"/>
      <c r="R258" s="4" t="s">
        <v>671</v>
      </c>
      <c r="S258" s="4">
        <v>105035536.0369</v>
      </c>
      <c r="T258" s="4">
        <f t="shared" si="70"/>
        <v>-2594277.59</v>
      </c>
      <c r="U258" s="4">
        <v>903129.92929999996</v>
      </c>
      <c r="V258" s="4">
        <v>107085.99099999999</v>
      </c>
      <c r="W258" s="4">
        <v>3259200.8864000002</v>
      </c>
      <c r="X258" s="4">
        <v>0</v>
      </c>
      <c r="Y258" s="4">
        <f t="shared" si="63"/>
        <v>3259200.8864000002</v>
      </c>
      <c r="Z258" s="4">
        <v>87620194.106199995</v>
      </c>
      <c r="AA258" s="5">
        <f t="shared" si="55"/>
        <v>194330869.35979998</v>
      </c>
    </row>
    <row r="259" spans="1:27" ht="24.9" customHeight="1" x14ac:dyDescent="0.25">
      <c r="A259" s="146"/>
      <c r="B259" s="148"/>
      <c r="C259" s="1">
        <v>17</v>
      </c>
      <c r="D259" s="4" t="s">
        <v>313</v>
      </c>
      <c r="E259" s="4">
        <v>86481320.378600001</v>
      </c>
      <c r="F259" s="4">
        <f t="shared" si="67"/>
        <v>-58259.97</v>
      </c>
      <c r="G259" s="4">
        <v>726160.18229999999</v>
      </c>
      <c r="H259" s="4">
        <v>86102.320600000006</v>
      </c>
      <c r="I259" s="4">
        <v>2620555.2856000001</v>
      </c>
      <c r="J259" s="4">
        <f t="shared" si="68"/>
        <v>1310277.6428</v>
      </c>
      <c r="K259" s="4">
        <f t="shared" si="53"/>
        <v>1310277.6428</v>
      </c>
      <c r="L259" s="4">
        <v>59707249.865699999</v>
      </c>
      <c r="M259" s="5">
        <f t="shared" si="54"/>
        <v>148252850.42000002</v>
      </c>
      <c r="N259" s="8"/>
      <c r="O259" s="141"/>
      <c r="P259" s="9">
        <v>4</v>
      </c>
      <c r="Q259" s="135"/>
      <c r="R259" s="4" t="s">
        <v>885</v>
      </c>
      <c r="S259" s="4">
        <v>112718404.4744</v>
      </c>
      <c r="T259" s="4">
        <f t="shared" si="70"/>
        <v>-2594277.59</v>
      </c>
      <c r="U259" s="4">
        <v>967597.46109999996</v>
      </c>
      <c r="V259" s="4">
        <v>114730.04</v>
      </c>
      <c r="W259" s="4">
        <v>3491850.2869000002</v>
      </c>
      <c r="X259" s="4">
        <v>0</v>
      </c>
      <c r="Y259" s="4">
        <f t="shared" si="63"/>
        <v>3491850.2869000002</v>
      </c>
      <c r="Z259" s="4">
        <v>79547476.252900004</v>
      </c>
      <c r="AA259" s="5">
        <f t="shared" si="55"/>
        <v>194245780.9253</v>
      </c>
    </row>
    <row r="260" spans="1:27" ht="24.9" customHeight="1" x14ac:dyDescent="0.25">
      <c r="A260" s="146"/>
      <c r="B260" s="149"/>
      <c r="C260" s="1">
        <v>18</v>
      </c>
      <c r="D260" s="4" t="s">
        <v>314</v>
      </c>
      <c r="E260" s="4">
        <v>107631517.1243</v>
      </c>
      <c r="F260" s="4">
        <f t="shared" si="67"/>
        <v>-58259.97</v>
      </c>
      <c r="G260" s="4">
        <v>903633.08739999996</v>
      </c>
      <c r="H260" s="4">
        <v>107145.65150000001</v>
      </c>
      <c r="I260" s="4">
        <v>3261016.6749</v>
      </c>
      <c r="J260" s="4">
        <f t="shared" si="68"/>
        <v>1630508.33745</v>
      </c>
      <c r="K260" s="4">
        <f t="shared" si="53"/>
        <v>1630508.33745</v>
      </c>
      <c r="L260" s="4">
        <v>62917289.175099999</v>
      </c>
      <c r="M260" s="5">
        <f t="shared" si="54"/>
        <v>173131833.40575001</v>
      </c>
      <c r="N260" s="8"/>
      <c r="O260" s="141"/>
      <c r="P260" s="9">
        <v>5</v>
      </c>
      <c r="Q260" s="135"/>
      <c r="R260" s="4" t="s">
        <v>672</v>
      </c>
      <c r="S260" s="4">
        <v>114402006.0227</v>
      </c>
      <c r="T260" s="4">
        <f t="shared" si="70"/>
        <v>-2594277.59</v>
      </c>
      <c r="U260" s="4">
        <v>981724.68940000003</v>
      </c>
      <c r="V260" s="4">
        <v>116405.1349</v>
      </c>
      <c r="W260" s="4">
        <v>3542832.4031000002</v>
      </c>
      <c r="X260" s="4">
        <v>0</v>
      </c>
      <c r="Y260" s="4">
        <f t="shared" si="63"/>
        <v>3542832.4031000002</v>
      </c>
      <c r="Z260" s="4">
        <v>102950410.01109999</v>
      </c>
      <c r="AA260" s="5">
        <f t="shared" si="55"/>
        <v>219399100.67119998</v>
      </c>
    </row>
    <row r="261" spans="1:27" ht="24.9" customHeight="1" x14ac:dyDescent="0.25">
      <c r="A261" s="1"/>
      <c r="B261" s="145" t="s">
        <v>837</v>
      </c>
      <c r="C261" s="143"/>
      <c r="D261" s="11"/>
      <c r="E261" s="11">
        <f>SUM(E243:E260)</f>
        <v>1963028626.7283001</v>
      </c>
      <c r="F261" s="11">
        <f t="shared" ref="F261:L261" si="71">SUM(F243:F260)</f>
        <v>-1048679.4599999997</v>
      </c>
      <c r="G261" s="11">
        <f t="shared" si="71"/>
        <v>16480721.642000001</v>
      </c>
      <c r="H261" s="11">
        <f t="shared" si="71"/>
        <v>1954153.3853000002</v>
      </c>
      <c r="I261" s="11">
        <f t="shared" si="71"/>
        <v>59475365.436099999</v>
      </c>
      <c r="J261" s="11">
        <f t="shared" si="71"/>
        <v>29737682.718049999</v>
      </c>
      <c r="K261" s="11">
        <f t="shared" si="71"/>
        <v>29737682.718049999</v>
      </c>
      <c r="L261" s="11">
        <f t="shared" si="71"/>
        <v>1275534112.6032999</v>
      </c>
      <c r="M261" s="5">
        <f t="shared" si="54"/>
        <v>3285686617.61695</v>
      </c>
      <c r="N261" s="8"/>
      <c r="O261" s="141"/>
      <c r="P261" s="9">
        <v>6</v>
      </c>
      <c r="Q261" s="135"/>
      <c r="R261" s="4" t="s">
        <v>673</v>
      </c>
      <c r="S261" s="4">
        <v>117654087.2024</v>
      </c>
      <c r="T261" s="4">
        <f t="shared" si="70"/>
        <v>-2594277.59</v>
      </c>
      <c r="U261" s="4">
        <v>1009013.1492</v>
      </c>
      <c r="V261" s="4">
        <v>119640.78419999999</v>
      </c>
      <c r="W261" s="4">
        <v>3641310.5617999998</v>
      </c>
      <c r="X261" s="4">
        <v>0</v>
      </c>
      <c r="Y261" s="4">
        <f t="shared" si="63"/>
        <v>3641310.5617999998</v>
      </c>
      <c r="Z261" s="4">
        <v>106406700.7885</v>
      </c>
      <c r="AA261" s="5">
        <f t="shared" si="55"/>
        <v>226236474.89609998</v>
      </c>
    </row>
    <row r="262" spans="1:27" ht="24.9" customHeight="1" x14ac:dyDescent="0.25">
      <c r="A262" s="146">
        <v>13</v>
      </c>
      <c r="B262" s="147" t="s">
        <v>918</v>
      </c>
      <c r="C262" s="1">
        <v>1</v>
      </c>
      <c r="D262" s="4" t="s">
        <v>315</v>
      </c>
      <c r="E262" s="4">
        <v>126479519.5563</v>
      </c>
      <c r="F262" s="4">
        <f t="shared" ref="F262:F276" si="72">-58259.97</f>
        <v>-58259.97</v>
      </c>
      <c r="G262" s="4">
        <v>1061788.1052000001</v>
      </c>
      <c r="H262" s="4">
        <v>125898.4203</v>
      </c>
      <c r="I262" s="4">
        <v>3831763.9815999996</v>
      </c>
      <c r="J262" s="4">
        <v>0</v>
      </c>
      <c r="K262" s="4">
        <f t="shared" si="53"/>
        <v>3831763.9815999996</v>
      </c>
      <c r="L262" s="4">
        <v>87605657.860599995</v>
      </c>
      <c r="M262" s="5">
        <f t="shared" si="54"/>
        <v>219046367.954</v>
      </c>
      <c r="N262" s="8"/>
      <c r="O262" s="141"/>
      <c r="P262" s="9">
        <v>7</v>
      </c>
      <c r="Q262" s="135"/>
      <c r="R262" s="4" t="s">
        <v>674</v>
      </c>
      <c r="S262" s="4">
        <v>127771825.70829999</v>
      </c>
      <c r="T262" s="4">
        <f t="shared" si="70"/>
        <v>-2594277.59</v>
      </c>
      <c r="U262" s="4">
        <v>1093911.8603999999</v>
      </c>
      <c r="V262" s="4">
        <v>129707.4007</v>
      </c>
      <c r="W262" s="4">
        <v>3947691.6768</v>
      </c>
      <c r="X262" s="4">
        <v>0</v>
      </c>
      <c r="Y262" s="4">
        <f t="shared" si="63"/>
        <v>3947691.6768</v>
      </c>
      <c r="Z262" s="4">
        <v>109641269.3203</v>
      </c>
      <c r="AA262" s="5">
        <f t="shared" si="55"/>
        <v>239990128.37650001</v>
      </c>
    </row>
    <row r="263" spans="1:27" ht="24.9" customHeight="1" x14ac:dyDescent="0.25">
      <c r="A263" s="146"/>
      <c r="B263" s="148"/>
      <c r="C263" s="1">
        <v>2</v>
      </c>
      <c r="D263" s="4" t="s">
        <v>316</v>
      </c>
      <c r="E263" s="4">
        <v>96228439.646400005</v>
      </c>
      <c r="F263" s="4">
        <f t="shared" si="72"/>
        <v>-58259.97</v>
      </c>
      <c r="G263" s="4">
        <v>807948.99930000002</v>
      </c>
      <c r="H263" s="4">
        <v>95800.190499999997</v>
      </c>
      <c r="I263" s="4">
        <v>2915713.4642000003</v>
      </c>
      <c r="J263" s="4">
        <v>0</v>
      </c>
      <c r="K263" s="4">
        <f t="shared" si="53"/>
        <v>2915713.4642000003</v>
      </c>
      <c r="L263" s="4">
        <v>65621444.997599997</v>
      </c>
      <c r="M263" s="5">
        <f t="shared" si="54"/>
        <v>165611087.32800001</v>
      </c>
      <c r="N263" s="8"/>
      <c r="O263" s="141"/>
      <c r="P263" s="9">
        <v>8</v>
      </c>
      <c r="Q263" s="135"/>
      <c r="R263" s="4" t="s">
        <v>675</v>
      </c>
      <c r="S263" s="4">
        <v>93350390.167799994</v>
      </c>
      <c r="T263" s="4">
        <f t="shared" si="70"/>
        <v>-2594277.59</v>
      </c>
      <c r="U263" s="4">
        <v>805078.9841</v>
      </c>
      <c r="V263" s="4">
        <v>95459.886799999993</v>
      </c>
      <c r="W263" s="4">
        <v>2905356.1987999999</v>
      </c>
      <c r="X263" s="4">
        <v>0</v>
      </c>
      <c r="Y263" s="4">
        <f t="shared" si="63"/>
        <v>2905356.1987999999</v>
      </c>
      <c r="Z263" s="4">
        <v>85308691.733899996</v>
      </c>
      <c r="AA263" s="5">
        <f t="shared" si="55"/>
        <v>179870699.38139999</v>
      </c>
    </row>
    <row r="264" spans="1:27" ht="24.9" customHeight="1" x14ac:dyDescent="0.25">
      <c r="A264" s="146"/>
      <c r="B264" s="148"/>
      <c r="C264" s="1">
        <v>3</v>
      </c>
      <c r="D264" s="4" t="s">
        <v>317</v>
      </c>
      <c r="E264" s="4">
        <v>91749754.2676</v>
      </c>
      <c r="F264" s="4">
        <f t="shared" si="72"/>
        <v>-58259.97</v>
      </c>
      <c r="G264" s="4">
        <v>770368.01069999998</v>
      </c>
      <c r="H264" s="4">
        <v>91344.134600000005</v>
      </c>
      <c r="I264" s="4">
        <v>2780091.7914</v>
      </c>
      <c r="J264" s="4">
        <v>0</v>
      </c>
      <c r="K264" s="4">
        <f t="shared" si="53"/>
        <v>2780091.7914</v>
      </c>
      <c r="L264" s="4">
        <v>57227791.730800003</v>
      </c>
      <c r="M264" s="5">
        <f t="shared" si="54"/>
        <v>152561089.96509999</v>
      </c>
      <c r="N264" s="8"/>
      <c r="O264" s="141"/>
      <c r="P264" s="9">
        <v>9</v>
      </c>
      <c r="Q264" s="135"/>
      <c r="R264" s="4" t="s">
        <v>676</v>
      </c>
      <c r="S264" s="4">
        <v>111271794.8303</v>
      </c>
      <c r="T264" s="4">
        <f t="shared" si="70"/>
        <v>-2594277.59</v>
      </c>
      <c r="U264" s="4">
        <v>955458.84990000003</v>
      </c>
      <c r="V264" s="4">
        <v>113290.73970000001</v>
      </c>
      <c r="W264" s="4">
        <v>3448044.6603000006</v>
      </c>
      <c r="X264" s="4">
        <v>0</v>
      </c>
      <c r="Y264" s="4">
        <f t="shared" si="63"/>
        <v>3448044.6603000006</v>
      </c>
      <c r="Z264" s="4">
        <v>100822671.2553</v>
      </c>
      <c r="AA264" s="5">
        <f t="shared" si="55"/>
        <v>214016982.74550003</v>
      </c>
    </row>
    <row r="265" spans="1:27" ht="24.9" customHeight="1" x14ac:dyDescent="0.25">
      <c r="A265" s="146"/>
      <c r="B265" s="148"/>
      <c r="C265" s="1">
        <v>4</v>
      </c>
      <c r="D265" s="4" t="s">
        <v>318</v>
      </c>
      <c r="E265" s="4">
        <v>94738498.865700006</v>
      </c>
      <c r="F265" s="4">
        <f t="shared" si="72"/>
        <v>-58259.97</v>
      </c>
      <c r="G265" s="4">
        <v>795446.79330000002</v>
      </c>
      <c r="H265" s="4">
        <v>94317.778000000006</v>
      </c>
      <c r="I265" s="4">
        <v>2870595.7021999997</v>
      </c>
      <c r="J265" s="4">
        <v>0</v>
      </c>
      <c r="K265" s="4">
        <f t="shared" ref="K265:K328" si="73">I265-J265</f>
        <v>2870595.7021999997</v>
      </c>
      <c r="L265" s="4">
        <v>64218483.100100003</v>
      </c>
      <c r="M265" s="5">
        <f t="shared" ref="M265:M328" si="74">E265+F265+G265+H265+I265+L265-J265</f>
        <v>162659082.26930001</v>
      </c>
      <c r="N265" s="8"/>
      <c r="O265" s="141"/>
      <c r="P265" s="9">
        <v>10</v>
      </c>
      <c r="Q265" s="135"/>
      <c r="R265" s="4" t="s">
        <v>677</v>
      </c>
      <c r="S265" s="4">
        <v>116618267.845</v>
      </c>
      <c r="T265" s="4">
        <f t="shared" si="70"/>
        <v>-2594277.59</v>
      </c>
      <c r="U265" s="4">
        <v>1000321.5105</v>
      </c>
      <c r="V265" s="4">
        <v>118610.1985</v>
      </c>
      <c r="W265" s="4">
        <v>3609944.3142999997</v>
      </c>
      <c r="X265" s="4">
        <v>0</v>
      </c>
      <c r="Y265" s="4">
        <f t="shared" si="63"/>
        <v>3609944.3142999997</v>
      </c>
      <c r="Z265" s="4">
        <v>103089089.19069999</v>
      </c>
      <c r="AA265" s="5">
        <f t="shared" ref="AA265:AA328" si="75">S265+T265+U265+V265+W265-X265+Z265</f>
        <v>221841955.46899998</v>
      </c>
    </row>
    <row r="266" spans="1:27" ht="24.9" customHeight="1" x14ac:dyDescent="0.25">
      <c r="A266" s="146"/>
      <c r="B266" s="148"/>
      <c r="C266" s="1">
        <v>5</v>
      </c>
      <c r="D266" s="4" t="s">
        <v>319</v>
      </c>
      <c r="E266" s="4">
        <v>100349980.7684</v>
      </c>
      <c r="F266" s="4">
        <f t="shared" si="72"/>
        <v>-58259.97</v>
      </c>
      <c r="G266" s="4">
        <v>842533.16350000002</v>
      </c>
      <c r="H266" s="4">
        <v>99900.906600000002</v>
      </c>
      <c r="I266" s="4">
        <v>3040520.2442999999</v>
      </c>
      <c r="J266" s="4">
        <v>0</v>
      </c>
      <c r="K266" s="4">
        <f t="shared" si="73"/>
        <v>3040520.2442999999</v>
      </c>
      <c r="L266" s="4">
        <v>67962546.8785</v>
      </c>
      <c r="M266" s="5">
        <f t="shared" si="74"/>
        <v>172237221.99129999</v>
      </c>
      <c r="N266" s="8"/>
      <c r="O266" s="141"/>
      <c r="P266" s="9">
        <v>11</v>
      </c>
      <c r="Q266" s="135"/>
      <c r="R266" s="4" t="s">
        <v>845</v>
      </c>
      <c r="S266" s="4">
        <v>83624501.646500006</v>
      </c>
      <c r="T266" s="4">
        <f t="shared" si="70"/>
        <v>-2594277.59</v>
      </c>
      <c r="U266" s="4">
        <v>723468.31579999998</v>
      </c>
      <c r="V266" s="4">
        <v>85783.140400000004</v>
      </c>
      <c r="W266" s="4">
        <v>2610840.9208000004</v>
      </c>
      <c r="X266" s="4">
        <v>0</v>
      </c>
      <c r="Y266" s="4">
        <f t="shared" si="63"/>
        <v>2610840.9208000004</v>
      </c>
      <c r="Z266" s="4">
        <v>78476823.654200003</v>
      </c>
      <c r="AA266" s="5">
        <f t="shared" si="75"/>
        <v>162927140.08770001</v>
      </c>
    </row>
    <row r="267" spans="1:27" ht="24.9" customHeight="1" x14ac:dyDescent="0.25">
      <c r="A267" s="146"/>
      <c r="B267" s="148"/>
      <c r="C267" s="1">
        <v>6</v>
      </c>
      <c r="D267" s="4" t="s">
        <v>320</v>
      </c>
      <c r="E267" s="4">
        <v>102298730.4628</v>
      </c>
      <c r="F267" s="4">
        <f t="shared" si="72"/>
        <v>-58259.97</v>
      </c>
      <c r="G267" s="4">
        <v>858885.27</v>
      </c>
      <c r="H267" s="4">
        <v>101839.8098</v>
      </c>
      <c r="I267" s="4">
        <v>3099531.4654000001</v>
      </c>
      <c r="J267" s="4">
        <v>0</v>
      </c>
      <c r="K267" s="4">
        <f t="shared" si="73"/>
        <v>3099531.4654000001</v>
      </c>
      <c r="L267" s="4">
        <v>69965309.930999994</v>
      </c>
      <c r="M267" s="5">
        <f t="shared" si="74"/>
        <v>176266036.96899998</v>
      </c>
      <c r="N267" s="8"/>
      <c r="O267" s="141"/>
      <c r="P267" s="9">
        <v>12</v>
      </c>
      <c r="Q267" s="135"/>
      <c r="R267" s="4" t="s">
        <v>678</v>
      </c>
      <c r="S267" s="4">
        <v>87321596.854000002</v>
      </c>
      <c r="T267" s="4">
        <f t="shared" si="70"/>
        <v>-2594277.59</v>
      </c>
      <c r="U267" s="4">
        <v>754490.92209999997</v>
      </c>
      <c r="V267" s="4">
        <v>89461.555200000003</v>
      </c>
      <c r="W267" s="4">
        <v>2722794.8077000002</v>
      </c>
      <c r="X267" s="4">
        <v>0</v>
      </c>
      <c r="Y267" s="4">
        <f t="shared" si="63"/>
        <v>2722794.8077000002</v>
      </c>
      <c r="Z267" s="4">
        <v>78218239.057600006</v>
      </c>
      <c r="AA267" s="5">
        <f t="shared" si="75"/>
        <v>166512305.60659999</v>
      </c>
    </row>
    <row r="268" spans="1:27" ht="24.9" customHeight="1" x14ac:dyDescent="0.25">
      <c r="A268" s="146"/>
      <c r="B268" s="148"/>
      <c r="C268" s="1">
        <v>7</v>
      </c>
      <c r="D268" s="4" t="s">
        <v>321</v>
      </c>
      <c r="E268" s="4">
        <v>84284535.7368</v>
      </c>
      <c r="F268" s="4">
        <f t="shared" si="72"/>
        <v>-58259.97</v>
      </c>
      <c r="G268" s="4">
        <v>707726.79570000002</v>
      </c>
      <c r="H268" s="4">
        <v>83916.635599999994</v>
      </c>
      <c r="I268" s="4">
        <v>2554033.1742000002</v>
      </c>
      <c r="J268" s="4">
        <v>0</v>
      </c>
      <c r="K268" s="4">
        <f t="shared" si="73"/>
        <v>2554033.1742000002</v>
      </c>
      <c r="L268" s="4">
        <v>58179224.086199999</v>
      </c>
      <c r="M268" s="5">
        <f t="shared" si="74"/>
        <v>145751176.4585</v>
      </c>
      <c r="N268" s="8"/>
      <c r="O268" s="141"/>
      <c r="P268" s="9">
        <v>13</v>
      </c>
      <c r="Q268" s="135"/>
      <c r="R268" s="4" t="s">
        <v>886</v>
      </c>
      <c r="S268" s="4">
        <v>85550540.407800004</v>
      </c>
      <c r="T268" s="4">
        <f t="shared" si="70"/>
        <v>-2594277.59</v>
      </c>
      <c r="U268" s="4">
        <v>739629.85320000001</v>
      </c>
      <c r="V268" s="4">
        <v>87699.447499999995</v>
      </c>
      <c r="W268" s="4">
        <v>2669164.4188999999</v>
      </c>
      <c r="X268" s="4">
        <v>0</v>
      </c>
      <c r="Y268" s="4">
        <f t="shared" si="63"/>
        <v>2669164.4188999999</v>
      </c>
      <c r="Z268" s="4">
        <v>78515467.457200006</v>
      </c>
      <c r="AA268" s="5">
        <f t="shared" si="75"/>
        <v>164968223.9946</v>
      </c>
    </row>
    <row r="269" spans="1:27" ht="24.9" customHeight="1" x14ac:dyDescent="0.25">
      <c r="A269" s="146"/>
      <c r="B269" s="148"/>
      <c r="C269" s="1">
        <v>8</v>
      </c>
      <c r="D269" s="4" t="s">
        <v>322</v>
      </c>
      <c r="E269" s="4">
        <v>103845317.2361</v>
      </c>
      <c r="F269" s="4">
        <f t="shared" si="72"/>
        <v>-58259.97</v>
      </c>
      <c r="G269" s="4">
        <v>871862.79689999996</v>
      </c>
      <c r="H269" s="4">
        <v>103378.5821</v>
      </c>
      <c r="I269" s="4">
        <v>3146364.5575999995</v>
      </c>
      <c r="J269" s="4">
        <v>0</v>
      </c>
      <c r="K269" s="4">
        <f t="shared" si="73"/>
        <v>3146364.5575999995</v>
      </c>
      <c r="L269" s="4">
        <v>67118001.637799993</v>
      </c>
      <c r="M269" s="5">
        <f t="shared" si="74"/>
        <v>175026664.8405</v>
      </c>
      <c r="N269" s="8"/>
      <c r="O269" s="141"/>
      <c r="P269" s="9">
        <v>14</v>
      </c>
      <c r="Q269" s="135"/>
      <c r="R269" s="4" t="s">
        <v>679</v>
      </c>
      <c r="S269" s="4">
        <v>128324043.854</v>
      </c>
      <c r="T269" s="4">
        <f t="shared" si="70"/>
        <v>-2594277.59</v>
      </c>
      <c r="U269" s="4">
        <v>1098545.5648000001</v>
      </c>
      <c r="V269" s="4">
        <v>130256.8285</v>
      </c>
      <c r="W269" s="4">
        <v>3964413.7150999997</v>
      </c>
      <c r="X269" s="4">
        <v>0</v>
      </c>
      <c r="Y269" s="4">
        <f t="shared" si="63"/>
        <v>3964413.7150999997</v>
      </c>
      <c r="Z269" s="4">
        <v>102461058.87459999</v>
      </c>
      <c r="AA269" s="5">
        <f t="shared" si="75"/>
        <v>233384041.24699998</v>
      </c>
    </row>
    <row r="270" spans="1:27" ht="24.9" customHeight="1" x14ac:dyDescent="0.25">
      <c r="A270" s="146"/>
      <c r="B270" s="148"/>
      <c r="C270" s="1">
        <v>9</v>
      </c>
      <c r="D270" s="4" t="s">
        <v>323</v>
      </c>
      <c r="E270" s="4">
        <v>111114437.6793</v>
      </c>
      <c r="F270" s="4">
        <f t="shared" si="72"/>
        <v>-58259.97</v>
      </c>
      <c r="G270" s="4">
        <v>932858.5379</v>
      </c>
      <c r="H270" s="4">
        <v>110610.97380000001</v>
      </c>
      <c r="I270" s="4">
        <v>3366485.0148</v>
      </c>
      <c r="J270" s="4">
        <v>0</v>
      </c>
      <c r="K270" s="4">
        <f t="shared" si="73"/>
        <v>3366485.0148</v>
      </c>
      <c r="L270" s="4">
        <v>75654034.022699997</v>
      </c>
      <c r="M270" s="5">
        <f t="shared" si="74"/>
        <v>191120166.25849998</v>
      </c>
      <c r="N270" s="8"/>
      <c r="O270" s="141"/>
      <c r="P270" s="9">
        <v>15</v>
      </c>
      <c r="Q270" s="135"/>
      <c r="R270" s="4" t="s">
        <v>887</v>
      </c>
      <c r="S270" s="4">
        <v>86679786.877700001</v>
      </c>
      <c r="T270" s="4">
        <f t="shared" si="70"/>
        <v>-2594277.59</v>
      </c>
      <c r="U270" s="4">
        <v>749105.44590000005</v>
      </c>
      <c r="V270" s="4">
        <v>88822.988200000007</v>
      </c>
      <c r="W270" s="4">
        <v>2703359.787</v>
      </c>
      <c r="X270" s="4">
        <v>0</v>
      </c>
      <c r="Y270" s="4">
        <f t="shared" si="63"/>
        <v>2703359.787</v>
      </c>
      <c r="Z270" s="4">
        <v>80566192.676599994</v>
      </c>
      <c r="AA270" s="5">
        <f t="shared" si="75"/>
        <v>168192990.18539998</v>
      </c>
    </row>
    <row r="271" spans="1:27" ht="24.9" customHeight="1" x14ac:dyDescent="0.25">
      <c r="A271" s="146"/>
      <c r="B271" s="148"/>
      <c r="C271" s="1">
        <v>10</v>
      </c>
      <c r="D271" s="4" t="s">
        <v>324</v>
      </c>
      <c r="E271" s="4">
        <v>97019918.767199993</v>
      </c>
      <c r="F271" s="4">
        <f t="shared" si="72"/>
        <v>-58259.97</v>
      </c>
      <c r="G271" s="4">
        <v>814590.36069999996</v>
      </c>
      <c r="H271" s="4">
        <v>96587.670499999993</v>
      </c>
      <c r="I271" s="4">
        <v>2939680.7030000002</v>
      </c>
      <c r="J271" s="4">
        <v>0</v>
      </c>
      <c r="K271" s="4">
        <f t="shared" si="73"/>
        <v>2939680.7030000002</v>
      </c>
      <c r="L271" s="4">
        <v>65506609.866700001</v>
      </c>
      <c r="M271" s="5">
        <f t="shared" si="74"/>
        <v>166319127.39809999</v>
      </c>
      <c r="N271" s="8"/>
      <c r="O271" s="141"/>
      <c r="P271" s="9">
        <v>16</v>
      </c>
      <c r="Q271" s="135"/>
      <c r="R271" s="4" t="s">
        <v>680</v>
      </c>
      <c r="S271" s="4">
        <v>91086181.347399995</v>
      </c>
      <c r="T271" s="4">
        <f t="shared" si="70"/>
        <v>-2594277.59</v>
      </c>
      <c r="U271" s="4">
        <v>786079.83609999996</v>
      </c>
      <c r="V271" s="4">
        <v>93207.118300000002</v>
      </c>
      <c r="W271" s="4">
        <v>2836792.3767999997</v>
      </c>
      <c r="X271" s="4">
        <v>0</v>
      </c>
      <c r="Y271" s="4">
        <f t="shared" si="63"/>
        <v>2836792.3767999997</v>
      </c>
      <c r="Z271" s="4">
        <v>81159142.093500003</v>
      </c>
      <c r="AA271" s="5">
        <f t="shared" si="75"/>
        <v>173367125.1821</v>
      </c>
    </row>
    <row r="272" spans="1:27" ht="24.9" customHeight="1" x14ac:dyDescent="0.25">
      <c r="A272" s="146"/>
      <c r="B272" s="148"/>
      <c r="C272" s="1">
        <v>11</v>
      </c>
      <c r="D272" s="4" t="s">
        <v>325</v>
      </c>
      <c r="E272" s="4">
        <v>103977015.0176</v>
      </c>
      <c r="F272" s="4">
        <f t="shared" si="72"/>
        <v>-58259.97</v>
      </c>
      <c r="G272" s="4">
        <v>872967.88300000003</v>
      </c>
      <c r="H272" s="4">
        <v>103509.6145</v>
      </c>
      <c r="I272" s="4">
        <v>3150352.5745000001</v>
      </c>
      <c r="J272" s="4">
        <v>0</v>
      </c>
      <c r="K272" s="4">
        <f t="shared" si="73"/>
        <v>3150352.5745000001</v>
      </c>
      <c r="L272" s="4">
        <v>68395439.692900002</v>
      </c>
      <c r="M272" s="5">
        <f t="shared" si="74"/>
        <v>176441024.8125</v>
      </c>
      <c r="N272" s="8"/>
      <c r="O272" s="141"/>
      <c r="P272" s="9">
        <v>17</v>
      </c>
      <c r="Q272" s="135"/>
      <c r="R272" s="4" t="s">
        <v>681</v>
      </c>
      <c r="S272" s="4">
        <v>119800822.0396</v>
      </c>
      <c r="T272" s="4">
        <f t="shared" si="70"/>
        <v>-2594277.59</v>
      </c>
      <c r="U272" s="4">
        <v>1027026.5641</v>
      </c>
      <c r="V272" s="4">
        <v>121776.6721</v>
      </c>
      <c r="W272" s="4">
        <v>3706317.0860000001</v>
      </c>
      <c r="X272" s="4">
        <v>0</v>
      </c>
      <c r="Y272" s="4">
        <f t="shared" si="63"/>
        <v>3706317.0860000001</v>
      </c>
      <c r="Z272" s="4">
        <v>99572914.222100005</v>
      </c>
      <c r="AA272" s="5">
        <f t="shared" si="75"/>
        <v>221634578.9939</v>
      </c>
    </row>
    <row r="273" spans="1:27" ht="24.9" customHeight="1" x14ac:dyDescent="0.25">
      <c r="A273" s="146"/>
      <c r="B273" s="148"/>
      <c r="C273" s="1">
        <v>12</v>
      </c>
      <c r="D273" s="4" t="s">
        <v>326</v>
      </c>
      <c r="E273" s="4">
        <v>72949564.431400001</v>
      </c>
      <c r="F273" s="4">
        <f t="shared" si="72"/>
        <v>-58259.97</v>
      </c>
      <c r="G273" s="4">
        <v>612614.19180000003</v>
      </c>
      <c r="H273" s="4">
        <v>72638.936700000006</v>
      </c>
      <c r="I273" s="4">
        <v>2210792.3258999996</v>
      </c>
      <c r="J273" s="4">
        <v>0</v>
      </c>
      <c r="K273" s="4">
        <f t="shared" si="73"/>
        <v>2210792.3258999996</v>
      </c>
      <c r="L273" s="4">
        <v>51278975.659999996</v>
      </c>
      <c r="M273" s="5">
        <f t="shared" si="74"/>
        <v>127066325.5758</v>
      </c>
      <c r="N273" s="8"/>
      <c r="O273" s="141"/>
      <c r="P273" s="9">
        <v>18</v>
      </c>
      <c r="Q273" s="135"/>
      <c r="R273" s="4" t="s">
        <v>682</v>
      </c>
      <c r="S273" s="4">
        <v>103237727.9083</v>
      </c>
      <c r="T273" s="4">
        <f t="shared" si="70"/>
        <v>-2594277.59</v>
      </c>
      <c r="U273" s="4">
        <v>888044.38500000001</v>
      </c>
      <c r="V273" s="4">
        <v>105297.2666</v>
      </c>
      <c r="W273" s="4">
        <v>3204760.4144000001</v>
      </c>
      <c r="X273" s="4">
        <v>0</v>
      </c>
      <c r="Y273" s="4">
        <f t="shared" si="63"/>
        <v>3204760.4144000001</v>
      </c>
      <c r="Z273" s="4">
        <v>81994917.109400004</v>
      </c>
      <c r="AA273" s="5">
        <f t="shared" si="75"/>
        <v>186836469.4937</v>
      </c>
    </row>
    <row r="274" spans="1:27" ht="24.9" customHeight="1" x14ac:dyDescent="0.25">
      <c r="A274" s="146"/>
      <c r="B274" s="148"/>
      <c r="C274" s="1">
        <v>13</v>
      </c>
      <c r="D274" s="4" t="s">
        <v>327</v>
      </c>
      <c r="E274" s="4">
        <v>92474230.933400005</v>
      </c>
      <c r="F274" s="4">
        <f t="shared" si="72"/>
        <v>-58259.97</v>
      </c>
      <c r="G274" s="4">
        <v>776447.14930000005</v>
      </c>
      <c r="H274" s="4">
        <v>92064.950700000001</v>
      </c>
      <c r="I274" s="4">
        <v>2802030.0900999997</v>
      </c>
      <c r="J274" s="4">
        <v>0</v>
      </c>
      <c r="K274" s="4">
        <f t="shared" si="73"/>
        <v>2802030.0900999997</v>
      </c>
      <c r="L274" s="4">
        <v>63011754.9824</v>
      </c>
      <c r="M274" s="5">
        <f t="shared" si="74"/>
        <v>159098268.13590002</v>
      </c>
      <c r="N274" s="8"/>
      <c r="O274" s="141"/>
      <c r="P274" s="9">
        <v>19</v>
      </c>
      <c r="Q274" s="135"/>
      <c r="R274" s="4" t="s">
        <v>683</v>
      </c>
      <c r="S274" s="4">
        <v>94561050.8292</v>
      </c>
      <c r="T274" s="4">
        <f t="shared" si="70"/>
        <v>-2594277.59</v>
      </c>
      <c r="U274" s="4">
        <v>815237.72950000002</v>
      </c>
      <c r="V274" s="4">
        <v>96664.430300000007</v>
      </c>
      <c r="W274" s="4">
        <v>2942016.9173999997</v>
      </c>
      <c r="X274" s="4">
        <v>0</v>
      </c>
      <c r="Y274" s="4">
        <f t="shared" si="63"/>
        <v>2942016.9173999997</v>
      </c>
      <c r="Z274" s="4">
        <v>78476960.688999996</v>
      </c>
      <c r="AA274" s="5">
        <f t="shared" si="75"/>
        <v>174297653.0054</v>
      </c>
    </row>
    <row r="275" spans="1:27" ht="24.9" customHeight="1" x14ac:dyDescent="0.25">
      <c r="A275" s="146"/>
      <c r="B275" s="148"/>
      <c r="C275" s="1">
        <v>14</v>
      </c>
      <c r="D275" s="4" t="s">
        <v>328</v>
      </c>
      <c r="E275" s="4">
        <v>90238381.303800002</v>
      </c>
      <c r="F275" s="4">
        <f t="shared" si="72"/>
        <v>-58259.97</v>
      </c>
      <c r="G275" s="4">
        <v>757685.96550000005</v>
      </c>
      <c r="H275" s="4">
        <v>89840.398199999996</v>
      </c>
      <c r="I275" s="4">
        <v>2734325.0290999999</v>
      </c>
      <c r="J275" s="4">
        <v>0</v>
      </c>
      <c r="K275" s="4">
        <f t="shared" si="73"/>
        <v>2734325.0290999999</v>
      </c>
      <c r="L275" s="4">
        <v>60902104.815099999</v>
      </c>
      <c r="M275" s="5">
        <f t="shared" si="74"/>
        <v>154664077.54170001</v>
      </c>
      <c r="N275" s="8"/>
      <c r="O275" s="141"/>
      <c r="P275" s="9">
        <v>20</v>
      </c>
      <c r="Q275" s="135"/>
      <c r="R275" s="4" t="s">
        <v>888</v>
      </c>
      <c r="S275" s="4">
        <v>85131444.100600004</v>
      </c>
      <c r="T275" s="4">
        <f t="shared" si="70"/>
        <v>-2594277.59</v>
      </c>
      <c r="U275" s="4">
        <v>736113.18429999996</v>
      </c>
      <c r="V275" s="4">
        <v>87282.468699999998</v>
      </c>
      <c r="W275" s="4">
        <v>2656473.5203000004</v>
      </c>
      <c r="X275" s="4">
        <v>0</v>
      </c>
      <c r="Y275" s="4">
        <f t="shared" si="63"/>
        <v>2656473.5203000004</v>
      </c>
      <c r="Z275" s="4">
        <v>75568945.996000007</v>
      </c>
      <c r="AA275" s="5">
        <f t="shared" si="75"/>
        <v>161585981.67990002</v>
      </c>
    </row>
    <row r="276" spans="1:27" ht="24.9" customHeight="1" x14ac:dyDescent="0.25">
      <c r="A276" s="146"/>
      <c r="B276" s="148"/>
      <c r="C276" s="1">
        <v>15</v>
      </c>
      <c r="D276" s="4" t="s">
        <v>329</v>
      </c>
      <c r="E276" s="4">
        <v>96786105.806299999</v>
      </c>
      <c r="F276" s="4">
        <f t="shared" si="72"/>
        <v>-58259.97</v>
      </c>
      <c r="G276" s="4">
        <v>812628.41839999997</v>
      </c>
      <c r="H276" s="4">
        <v>96355.038799999995</v>
      </c>
      <c r="I276" s="4">
        <v>2932600.4771000003</v>
      </c>
      <c r="J276" s="4">
        <v>0</v>
      </c>
      <c r="K276" s="4">
        <f t="shared" si="73"/>
        <v>2932600.4771000003</v>
      </c>
      <c r="L276" s="4">
        <v>65388897.005800001</v>
      </c>
      <c r="M276" s="5">
        <f t="shared" si="74"/>
        <v>165958326.7764</v>
      </c>
      <c r="N276" s="8"/>
      <c r="O276" s="141"/>
      <c r="P276" s="9">
        <v>21</v>
      </c>
      <c r="Q276" s="135"/>
      <c r="R276" s="4" t="s">
        <v>684</v>
      </c>
      <c r="S276" s="4">
        <v>105746472.0332</v>
      </c>
      <c r="T276" s="4">
        <f t="shared" si="70"/>
        <v>-2594277.59</v>
      </c>
      <c r="U276" s="4">
        <v>909095.44720000005</v>
      </c>
      <c r="V276" s="4">
        <v>107793.3348</v>
      </c>
      <c r="W276" s="4">
        <v>3280729.1521000001</v>
      </c>
      <c r="X276" s="4">
        <v>0</v>
      </c>
      <c r="Y276" s="4">
        <f t="shared" si="63"/>
        <v>3280729.1521000001</v>
      </c>
      <c r="Z276" s="4">
        <v>91908696.9956</v>
      </c>
      <c r="AA276" s="5">
        <f t="shared" si="75"/>
        <v>199358509.37290001</v>
      </c>
    </row>
    <row r="277" spans="1:27" ht="24.9" customHeight="1" x14ac:dyDescent="0.25">
      <c r="A277" s="146"/>
      <c r="B277" s="149"/>
      <c r="C277" s="1">
        <v>16</v>
      </c>
      <c r="D277" s="4" t="s">
        <v>330</v>
      </c>
      <c r="E277" s="4">
        <v>94082017.100199997</v>
      </c>
      <c r="F277" s="4">
        <f>-58259.97</f>
        <v>-58259.97</v>
      </c>
      <c r="G277" s="4">
        <v>789938.20499999996</v>
      </c>
      <c r="H277" s="4">
        <v>93664.613200000007</v>
      </c>
      <c r="I277" s="4">
        <v>2850716.3966000001</v>
      </c>
      <c r="J277" s="4">
        <v>0</v>
      </c>
      <c r="K277" s="4">
        <f t="shared" si="73"/>
        <v>2850716.3966000001</v>
      </c>
      <c r="L277" s="4">
        <v>63705287.914899997</v>
      </c>
      <c r="M277" s="5">
        <f t="shared" si="74"/>
        <v>161463364.25989997</v>
      </c>
      <c r="N277" s="8"/>
      <c r="O277" s="141"/>
      <c r="P277" s="9">
        <v>22</v>
      </c>
      <c r="Q277" s="135"/>
      <c r="R277" s="4" t="s">
        <v>889</v>
      </c>
      <c r="S277" s="4">
        <v>97757926.635399997</v>
      </c>
      <c r="T277" s="4">
        <f t="shared" si="70"/>
        <v>-2594277.59</v>
      </c>
      <c r="U277" s="4">
        <v>842062.95689999999</v>
      </c>
      <c r="V277" s="4">
        <v>99845.153200000001</v>
      </c>
      <c r="W277" s="4">
        <v>3038823.3701000004</v>
      </c>
      <c r="X277" s="4">
        <v>0</v>
      </c>
      <c r="Y277" s="4">
        <f t="shared" si="63"/>
        <v>3038823.3701000004</v>
      </c>
      <c r="Z277" s="4">
        <v>84640373.197699994</v>
      </c>
      <c r="AA277" s="5">
        <f t="shared" si="75"/>
        <v>183784753.72329998</v>
      </c>
    </row>
    <row r="278" spans="1:27" ht="24.9" customHeight="1" x14ac:dyDescent="0.25">
      <c r="A278" s="1"/>
      <c r="B278" s="145" t="s">
        <v>838</v>
      </c>
      <c r="C278" s="143"/>
      <c r="D278" s="11"/>
      <c r="E278" s="11">
        <f>SUM(E262:E277)</f>
        <v>1558616447.5792999</v>
      </c>
      <c r="F278" s="11">
        <f t="shared" ref="F278:L278" si="76">SUM(F262:F277)</f>
        <v>-932159.51999999967</v>
      </c>
      <c r="G278" s="11">
        <f t="shared" si="76"/>
        <v>13086290.646199999</v>
      </c>
      <c r="H278" s="11">
        <f t="shared" si="76"/>
        <v>1551668.6538999998</v>
      </c>
      <c r="I278" s="11">
        <f t="shared" si="76"/>
        <v>47225596.991999999</v>
      </c>
      <c r="J278" s="11">
        <f t="shared" si="76"/>
        <v>0</v>
      </c>
      <c r="K278" s="11">
        <f t="shared" si="76"/>
        <v>47225596.991999999</v>
      </c>
      <c r="L278" s="11">
        <f t="shared" si="76"/>
        <v>1051741564.1830999</v>
      </c>
      <c r="M278" s="5">
        <f t="shared" si="74"/>
        <v>2671289408.5344996</v>
      </c>
      <c r="N278" s="8"/>
      <c r="O278" s="141"/>
      <c r="P278" s="9">
        <v>23</v>
      </c>
      <c r="Q278" s="135"/>
      <c r="R278" s="4" t="s">
        <v>890</v>
      </c>
      <c r="S278" s="4">
        <v>101295463.5807</v>
      </c>
      <c r="T278" s="4">
        <f t="shared" si="70"/>
        <v>-2594277.59</v>
      </c>
      <c r="U278" s="4">
        <v>871746.69770000002</v>
      </c>
      <c r="V278" s="4">
        <v>103364.81600000001</v>
      </c>
      <c r="W278" s="4">
        <v>3145945.5805000002</v>
      </c>
      <c r="X278" s="4">
        <v>0</v>
      </c>
      <c r="Y278" s="4">
        <f t="shared" si="63"/>
        <v>3145945.5805000002</v>
      </c>
      <c r="Z278" s="4">
        <v>91596668.841600001</v>
      </c>
      <c r="AA278" s="5">
        <f t="shared" si="75"/>
        <v>194418911.92649999</v>
      </c>
    </row>
    <row r="279" spans="1:27" ht="24.9" customHeight="1" x14ac:dyDescent="0.25">
      <c r="A279" s="146">
        <v>14</v>
      </c>
      <c r="B279" s="147" t="s">
        <v>52</v>
      </c>
      <c r="C279" s="1">
        <v>1</v>
      </c>
      <c r="D279" s="4" t="s">
        <v>331</v>
      </c>
      <c r="E279" s="4">
        <v>117868648.74860001</v>
      </c>
      <c r="F279" s="4">
        <f>-58259.97</f>
        <v>-58259.97</v>
      </c>
      <c r="G279" s="4">
        <v>989533.63520000002</v>
      </c>
      <c r="H279" s="4">
        <v>117331.0578</v>
      </c>
      <c r="I279" s="4">
        <v>3571013.2023999998</v>
      </c>
      <c r="J279" s="4">
        <v>0</v>
      </c>
      <c r="K279" s="4">
        <f t="shared" si="73"/>
        <v>3571013.2023999998</v>
      </c>
      <c r="L279" s="4">
        <v>75304949.621199995</v>
      </c>
      <c r="M279" s="5">
        <f t="shared" si="74"/>
        <v>197793216.29519999</v>
      </c>
      <c r="N279" s="8"/>
      <c r="O279" s="141"/>
      <c r="P279" s="9">
        <v>24</v>
      </c>
      <c r="Q279" s="135"/>
      <c r="R279" s="4" t="s">
        <v>891</v>
      </c>
      <c r="S279" s="4">
        <v>86342917.310699999</v>
      </c>
      <c r="T279" s="4">
        <f t="shared" si="70"/>
        <v>-2594277.59</v>
      </c>
      <c r="U279" s="4">
        <v>746278.74789999996</v>
      </c>
      <c r="V279" s="4">
        <v>88487.820699999997</v>
      </c>
      <c r="W279" s="4">
        <v>2693158.844</v>
      </c>
      <c r="X279" s="4">
        <v>0</v>
      </c>
      <c r="Y279" s="4">
        <f t="shared" si="63"/>
        <v>2693158.844</v>
      </c>
      <c r="Z279" s="4">
        <v>78180280.428399995</v>
      </c>
      <c r="AA279" s="5">
        <f t="shared" si="75"/>
        <v>165456845.56169999</v>
      </c>
    </row>
    <row r="280" spans="1:27" ht="24.9" customHeight="1" x14ac:dyDescent="0.25">
      <c r="A280" s="146"/>
      <c r="B280" s="148"/>
      <c r="C280" s="1">
        <v>2</v>
      </c>
      <c r="D280" s="4" t="s">
        <v>332</v>
      </c>
      <c r="E280" s="4">
        <v>99303635.690699995</v>
      </c>
      <c r="F280" s="4">
        <f t="shared" ref="F280:F294" si="77">-58259.97</f>
        <v>-58259.97</v>
      </c>
      <c r="G280" s="4">
        <v>833753.20259999996</v>
      </c>
      <c r="H280" s="4">
        <v>98859.848400000003</v>
      </c>
      <c r="I280" s="4">
        <v>3008835.2614000002</v>
      </c>
      <c r="J280" s="4">
        <v>0</v>
      </c>
      <c r="K280" s="4">
        <f t="shared" si="73"/>
        <v>3008835.2614000002</v>
      </c>
      <c r="L280" s="4">
        <v>66478403.539999999</v>
      </c>
      <c r="M280" s="5">
        <f t="shared" si="74"/>
        <v>169665227.5731</v>
      </c>
      <c r="N280" s="8"/>
      <c r="O280" s="141"/>
      <c r="P280" s="9">
        <v>25</v>
      </c>
      <c r="Q280" s="135"/>
      <c r="R280" s="4" t="s">
        <v>685</v>
      </c>
      <c r="S280" s="4">
        <v>78792014.942000002</v>
      </c>
      <c r="T280" s="4">
        <f t="shared" si="70"/>
        <v>-2594277.59</v>
      </c>
      <c r="U280" s="4">
        <v>682918.55339999998</v>
      </c>
      <c r="V280" s="4">
        <v>80975.070900000006</v>
      </c>
      <c r="W280" s="4">
        <v>2464505.5847</v>
      </c>
      <c r="X280" s="4">
        <v>0</v>
      </c>
      <c r="Y280" s="4">
        <f t="shared" si="63"/>
        <v>2464505.5847</v>
      </c>
      <c r="Z280" s="4">
        <v>73297594.809200004</v>
      </c>
      <c r="AA280" s="5">
        <f t="shared" si="75"/>
        <v>152723731.37019998</v>
      </c>
    </row>
    <row r="281" spans="1:27" ht="24.9" customHeight="1" x14ac:dyDescent="0.25">
      <c r="A281" s="146"/>
      <c r="B281" s="148"/>
      <c r="C281" s="1">
        <v>3</v>
      </c>
      <c r="D281" s="4" t="s">
        <v>333</v>
      </c>
      <c r="E281" s="4">
        <v>134438597.0959</v>
      </c>
      <c r="F281" s="4">
        <f t="shared" si="77"/>
        <v>-58259.97</v>
      </c>
      <c r="G281" s="4">
        <v>1128573.3285000001</v>
      </c>
      <c r="H281" s="4">
        <v>133817.28289999999</v>
      </c>
      <c r="I281" s="4">
        <v>4072777.4303999995</v>
      </c>
      <c r="J281" s="4">
        <v>0</v>
      </c>
      <c r="K281" s="4">
        <f t="shared" si="73"/>
        <v>4072777.4303999995</v>
      </c>
      <c r="L281" s="4">
        <v>86398598.811700001</v>
      </c>
      <c r="M281" s="5">
        <f t="shared" si="74"/>
        <v>226114103.97940004</v>
      </c>
      <c r="N281" s="8"/>
      <c r="O281" s="141"/>
      <c r="P281" s="9">
        <v>26</v>
      </c>
      <c r="Q281" s="135"/>
      <c r="R281" s="4" t="s">
        <v>686</v>
      </c>
      <c r="S281" s="4">
        <v>105287888.75470001</v>
      </c>
      <c r="T281" s="4">
        <f t="shared" si="70"/>
        <v>-2594277.59</v>
      </c>
      <c r="U281" s="4">
        <v>905247.44010000001</v>
      </c>
      <c r="V281" s="4">
        <v>107337.0686</v>
      </c>
      <c r="W281" s="4">
        <v>3266842.5256000003</v>
      </c>
      <c r="X281" s="4">
        <v>0</v>
      </c>
      <c r="Y281" s="4">
        <f t="shared" si="63"/>
        <v>3266842.5256000003</v>
      </c>
      <c r="Z281" s="4">
        <v>92145493.064999998</v>
      </c>
      <c r="AA281" s="5">
        <f t="shared" si="75"/>
        <v>199118531.264</v>
      </c>
    </row>
    <row r="282" spans="1:27" ht="24.9" customHeight="1" x14ac:dyDescent="0.25">
      <c r="A282" s="146"/>
      <c r="B282" s="148"/>
      <c r="C282" s="1">
        <v>4</v>
      </c>
      <c r="D282" s="4" t="s">
        <v>334</v>
      </c>
      <c r="E282" s="4">
        <v>126373726.3075</v>
      </c>
      <c r="F282" s="4">
        <f t="shared" si="77"/>
        <v>-58259.97</v>
      </c>
      <c r="G282" s="4">
        <v>1060900.3861</v>
      </c>
      <c r="H282" s="4">
        <v>125793.16160000001</v>
      </c>
      <c r="I282" s="4">
        <v>3828560.3946999996</v>
      </c>
      <c r="J282" s="4">
        <v>0</v>
      </c>
      <c r="K282" s="4">
        <f t="shared" si="73"/>
        <v>3828560.3946999996</v>
      </c>
      <c r="L282" s="4">
        <v>81706939.651199996</v>
      </c>
      <c r="M282" s="5">
        <f t="shared" si="74"/>
        <v>213037659.93110001</v>
      </c>
      <c r="N282" s="8"/>
      <c r="O282" s="141"/>
      <c r="P282" s="9">
        <v>27</v>
      </c>
      <c r="Q282" s="135"/>
      <c r="R282" s="4" t="s">
        <v>892</v>
      </c>
      <c r="S282" s="4">
        <v>114946357.9214</v>
      </c>
      <c r="T282" s="4">
        <f t="shared" si="70"/>
        <v>-2594277.59</v>
      </c>
      <c r="U282" s="4">
        <v>986292.38749999995</v>
      </c>
      <c r="V282" s="4">
        <v>116946.7363</v>
      </c>
      <c r="W282" s="4">
        <v>3559316.2390000001</v>
      </c>
      <c r="X282" s="4">
        <v>0</v>
      </c>
      <c r="Y282" s="4">
        <f t="shared" si="63"/>
        <v>3559316.2390000001</v>
      </c>
      <c r="Z282" s="4">
        <v>100687417.9448</v>
      </c>
      <c r="AA282" s="5">
        <f t="shared" si="75"/>
        <v>217702053.639</v>
      </c>
    </row>
    <row r="283" spans="1:27" ht="24.9" customHeight="1" x14ac:dyDescent="0.25">
      <c r="A283" s="146"/>
      <c r="B283" s="148"/>
      <c r="C283" s="1">
        <v>5</v>
      </c>
      <c r="D283" s="4" t="s">
        <v>335</v>
      </c>
      <c r="E283" s="4">
        <v>122186910.5113</v>
      </c>
      <c r="F283" s="4">
        <f t="shared" si="77"/>
        <v>-58259.97</v>
      </c>
      <c r="G283" s="4">
        <v>1025768.4972</v>
      </c>
      <c r="H283" s="4">
        <v>121627.5006</v>
      </c>
      <c r="I283" s="4">
        <v>3701776.9942999999</v>
      </c>
      <c r="J283" s="4">
        <v>0</v>
      </c>
      <c r="K283" s="4">
        <f t="shared" si="73"/>
        <v>3701776.9942999999</v>
      </c>
      <c r="L283" s="4">
        <v>75385663.096200004</v>
      </c>
      <c r="M283" s="5">
        <f t="shared" si="74"/>
        <v>202363486.62959999</v>
      </c>
      <c r="N283" s="8"/>
      <c r="O283" s="141"/>
      <c r="P283" s="9">
        <v>28</v>
      </c>
      <c r="Q283" s="135"/>
      <c r="R283" s="4" t="s">
        <v>687</v>
      </c>
      <c r="S283" s="4">
        <v>87430674.430700004</v>
      </c>
      <c r="T283" s="4">
        <f t="shared" si="70"/>
        <v>-2594277.59</v>
      </c>
      <c r="U283" s="4">
        <v>755406.20039999997</v>
      </c>
      <c r="V283" s="4">
        <v>89570.081600000005</v>
      </c>
      <c r="W283" s="4">
        <v>2726097.8491000002</v>
      </c>
      <c r="X283" s="4">
        <v>0</v>
      </c>
      <c r="Y283" s="4">
        <f t="shared" si="63"/>
        <v>2726097.8491000002</v>
      </c>
      <c r="Z283" s="4">
        <v>78677168.476899996</v>
      </c>
      <c r="AA283" s="5">
        <f t="shared" si="75"/>
        <v>167084639.44869998</v>
      </c>
    </row>
    <row r="284" spans="1:27" ht="24.9" customHeight="1" x14ac:dyDescent="0.25">
      <c r="A284" s="146"/>
      <c r="B284" s="148"/>
      <c r="C284" s="1">
        <v>6</v>
      </c>
      <c r="D284" s="4" t="s">
        <v>336</v>
      </c>
      <c r="E284" s="4">
        <v>117476593.88519999</v>
      </c>
      <c r="F284" s="4">
        <f t="shared" si="77"/>
        <v>-58259.97</v>
      </c>
      <c r="G284" s="4">
        <v>986243.87309999997</v>
      </c>
      <c r="H284" s="4">
        <v>116940.98390000001</v>
      </c>
      <c r="I284" s="4">
        <v>3559141.1614000001</v>
      </c>
      <c r="J284" s="4">
        <v>0</v>
      </c>
      <c r="K284" s="4">
        <f t="shared" si="73"/>
        <v>3559141.1614000001</v>
      </c>
      <c r="L284" s="4">
        <v>71410969.812700003</v>
      </c>
      <c r="M284" s="5">
        <f t="shared" si="74"/>
        <v>193491629.74629998</v>
      </c>
      <c r="N284" s="8"/>
      <c r="O284" s="141"/>
      <c r="P284" s="9">
        <v>29</v>
      </c>
      <c r="Q284" s="135"/>
      <c r="R284" s="4" t="s">
        <v>688</v>
      </c>
      <c r="S284" s="4">
        <v>105671160.2598</v>
      </c>
      <c r="T284" s="4">
        <f t="shared" si="70"/>
        <v>-2594277.59</v>
      </c>
      <c r="U284" s="4">
        <v>908463.50040000002</v>
      </c>
      <c r="V284" s="4">
        <v>107718.4035</v>
      </c>
      <c r="W284" s="4">
        <v>3278448.5925999996</v>
      </c>
      <c r="X284" s="4">
        <v>0</v>
      </c>
      <c r="Y284" s="4">
        <f t="shared" si="63"/>
        <v>3278448.5925999996</v>
      </c>
      <c r="Z284" s="4">
        <v>85006393.048099995</v>
      </c>
      <c r="AA284" s="5">
        <f t="shared" si="75"/>
        <v>192377906.21439999</v>
      </c>
    </row>
    <row r="285" spans="1:27" ht="24.9" customHeight="1" x14ac:dyDescent="0.25">
      <c r="A285" s="146"/>
      <c r="B285" s="148"/>
      <c r="C285" s="1">
        <v>7</v>
      </c>
      <c r="D285" s="4" t="s">
        <v>337</v>
      </c>
      <c r="E285" s="4">
        <v>118615026.5249</v>
      </c>
      <c r="F285" s="4">
        <f t="shared" si="77"/>
        <v>-58259.97</v>
      </c>
      <c r="G285" s="4">
        <v>995796.54779999994</v>
      </c>
      <c r="H285" s="4">
        <v>118073.6643</v>
      </c>
      <c r="I285" s="4">
        <v>3593614.7011000002</v>
      </c>
      <c r="J285" s="4">
        <v>0</v>
      </c>
      <c r="K285" s="4">
        <f t="shared" si="73"/>
        <v>3593614.7011000002</v>
      </c>
      <c r="L285" s="4">
        <v>76827953.970599994</v>
      </c>
      <c r="M285" s="5">
        <f t="shared" si="74"/>
        <v>200092205.43870002</v>
      </c>
      <c r="N285" s="8"/>
      <c r="O285" s="141"/>
      <c r="P285" s="9">
        <v>30</v>
      </c>
      <c r="Q285" s="135"/>
      <c r="R285" s="4" t="s">
        <v>893</v>
      </c>
      <c r="S285" s="4">
        <v>88817876.224600002</v>
      </c>
      <c r="T285" s="4">
        <f t="shared" si="70"/>
        <v>-2594277.59</v>
      </c>
      <c r="U285" s="4">
        <v>767046.31579999998</v>
      </c>
      <c r="V285" s="4">
        <v>90950.274399999995</v>
      </c>
      <c r="W285" s="4">
        <v>2768104.5120999999</v>
      </c>
      <c r="X285" s="4">
        <v>0</v>
      </c>
      <c r="Y285" s="4">
        <f t="shared" si="63"/>
        <v>2768104.5120999999</v>
      </c>
      <c r="Z285" s="4">
        <v>81336328.041299999</v>
      </c>
      <c r="AA285" s="5">
        <f t="shared" si="75"/>
        <v>171186027.77819997</v>
      </c>
    </row>
    <row r="286" spans="1:27" ht="24.9" customHeight="1" x14ac:dyDescent="0.25">
      <c r="A286" s="146"/>
      <c r="B286" s="148"/>
      <c r="C286" s="1">
        <v>8</v>
      </c>
      <c r="D286" s="4" t="s">
        <v>338</v>
      </c>
      <c r="E286" s="4">
        <v>128383888.42479999</v>
      </c>
      <c r="F286" s="4">
        <f t="shared" si="77"/>
        <v>-58259.97</v>
      </c>
      <c r="G286" s="4">
        <v>1077767.8089000001</v>
      </c>
      <c r="H286" s="4">
        <v>127793.1669</v>
      </c>
      <c r="I286" s="4">
        <v>3889431.2810999998</v>
      </c>
      <c r="J286" s="4">
        <v>0</v>
      </c>
      <c r="K286" s="4">
        <f t="shared" si="73"/>
        <v>3889431.2810999998</v>
      </c>
      <c r="L286" s="4">
        <v>83704769.452299997</v>
      </c>
      <c r="M286" s="5">
        <f t="shared" si="74"/>
        <v>217125390.16399997</v>
      </c>
      <c r="N286" s="8"/>
      <c r="O286" s="141"/>
      <c r="P286" s="9">
        <v>31</v>
      </c>
      <c r="Q286" s="135"/>
      <c r="R286" s="4" t="s">
        <v>689</v>
      </c>
      <c r="S286" s="4">
        <v>89216931.1171</v>
      </c>
      <c r="T286" s="4">
        <f t="shared" si="70"/>
        <v>-2594277.59</v>
      </c>
      <c r="U286" s="4">
        <v>770394.81570000004</v>
      </c>
      <c r="V286" s="4">
        <v>91347.312900000004</v>
      </c>
      <c r="W286" s="4">
        <v>2780188.5251000002</v>
      </c>
      <c r="X286" s="4">
        <v>0</v>
      </c>
      <c r="Y286" s="4">
        <f t="shared" si="63"/>
        <v>2780188.5251000002</v>
      </c>
      <c r="Z286" s="4">
        <v>83034188.747500002</v>
      </c>
      <c r="AA286" s="5">
        <f t="shared" si="75"/>
        <v>173298772.92829999</v>
      </c>
    </row>
    <row r="287" spans="1:27" ht="24.9" customHeight="1" x14ac:dyDescent="0.25">
      <c r="A287" s="146"/>
      <c r="B287" s="148"/>
      <c r="C287" s="1">
        <v>9</v>
      </c>
      <c r="D287" s="4" t="s">
        <v>339</v>
      </c>
      <c r="E287" s="4">
        <v>116814634.7295</v>
      </c>
      <c r="F287" s="4">
        <f t="shared" si="77"/>
        <v>-58259.97</v>
      </c>
      <c r="G287" s="4">
        <v>980689.32369999995</v>
      </c>
      <c r="H287" s="4">
        <v>116282.3694</v>
      </c>
      <c r="I287" s="4">
        <v>3539095.9918000004</v>
      </c>
      <c r="J287" s="4">
        <v>0</v>
      </c>
      <c r="K287" s="4">
        <f t="shared" si="73"/>
        <v>3539095.9918000004</v>
      </c>
      <c r="L287" s="4">
        <v>68342761.482500002</v>
      </c>
      <c r="M287" s="5">
        <f t="shared" si="74"/>
        <v>189735203.92689997</v>
      </c>
      <c r="N287" s="8"/>
      <c r="O287" s="141"/>
      <c r="P287" s="9">
        <v>32</v>
      </c>
      <c r="Q287" s="135"/>
      <c r="R287" s="4" t="s">
        <v>690</v>
      </c>
      <c r="S287" s="4">
        <v>88771102.085199997</v>
      </c>
      <c r="T287" s="4">
        <f t="shared" si="70"/>
        <v>-2594277.59</v>
      </c>
      <c r="U287" s="4">
        <v>766653.83050000004</v>
      </c>
      <c r="V287" s="4">
        <v>90903.736499999999</v>
      </c>
      <c r="W287" s="4">
        <v>2766688.1173</v>
      </c>
      <c r="X287" s="4">
        <v>0</v>
      </c>
      <c r="Y287" s="4">
        <f t="shared" si="63"/>
        <v>2766688.1173</v>
      </c>
      <c r="Z287" s="4">
        <v>79469503.473100007</v>
      </c>
      <c r="AA287" s="5">
        <f t="shared" si="75"/>
        <v>169270573.65259999</v>
      </c>
    </row>
    <row r="288" spans="1:27" ht="24.9" customHeight="1" x14ac:dyDescent="0.25">
      <c r="A288" s="146"/>
      <c r="B288" s="148"/>
      <c r="C288" s="1">
        <v>10</v>
      </c>
      <c r="D288" s="4" t="s">
        <v>340</v>
      </c>
      <c r="E288" s="4">
        <v>109237473.8519</v>
      </c>
      <c r="F288" s="4">
        <f t="shared" si="77"/>
        <v>-58259.97</v>
      </c>
      <c r="G288" s="4">
        <v>917108.79200000002</v>
      </c>
      <c r="H288" s="4">
        <v>108743.49370000001</v>
      </c>
      <c r="I288" s="4">
        <v>3309647.5833000001</v>
      </c>
      <c r="J288" s="4">
        <v>0</v>
      </c>
      <c r="K288" s="4">
        <f t="shared" si="73"/>
        <v>3309647.5833000001</v>
      </c>
      <c r="L288" s="4">
        <v>68491718.269199997</v>
      </c>
      <c r="M288" s="5">
        <f t="shared" si="74"/>
        <v>182006432.0201</v>
      </c>
      <c r="N288" s="8"/>
      <c r="O288" s="142"/>
      <c r="P288" s="9">
        <v>33</v>
      </c>
      <c r="Q288" s="136"/>
      <c r="R288" s="4" t="s">
        <v>691</v>
      </c>
      <c r="S288" s="4">
        <v>102721651.27410001</v>
      </c>
      <c r="T288" s="4">
        <f>-2594277.59</f>
        <v>-2594277.59</v>
      </c>
      <c r="U288" s="4">
        <v>883713.94680000003</v>
      </c>
      <c r="V288" s="4">
        <v>104783.79760000001</v>
      </c>
      <c r="W288" s="4">
        <v>3189132.7982000001</v>
      </c>
      <c r="X288" s="4">
        <v>0</v>
      </c>
      <c r="Y288" s="4">
        <f t="shared" si="63"/>
        <v>3189132.7982000001</v>
      </c>
      <c r="Z288" s="4">
        <v>83833649.551400006</v>
      </c>
      <c r="AA288" s="5">
        <f t="shared" si="75"/>
        <v>188138653.77810001</v>
      </c>
    </row>
    <row r="289" spans="1:27" ht="24.9" customHeight="1" x14ac:dyDescent="0.25">
      <c r="A289" s="146"/>
      <c r="B289" s="148"/>
      <c r="C289" s="1">
        <v>11</v>
      </c>
      <c r="D289" s="4" t="s">
        <v>341</v>
      </c>
      <c r="E289" s="4">
        <v>114367026.5078</v>
      </c>
      <c r="F289" s="4">
        <f t="shared" si="77"/>
        <v>-58259.97</v>
      </c>
      <c r="G289" s="4">
        <v>960151.25749999995</v>
      </c>
      <c r="H289" s="4">
        <v>113847.1283</v>
      </c>
      <c r="I289" s="4">
        <v>3464978.5458000004</v>
      </c>
      <c r="J289" s="4">
        <v>0</v>
      </c>
      <c r="K289" s="4">
        <f t="shared" si="73"/>
        <v>3464978.5458000004</v>
      </c>
      <c r="L289" s="4">
        <v>68540913.748899996</v>
      </c>
      <c r="M289" s="5">
        <f t="shared" si="74"/>
        <v>187388657.21829998</v>
      </c>
      <c r="N289" s="8"/>
      <c r="O289" s="15"/>
      <c r="P289" s="143"/>
      <c r="Q289" s="144"/>
      <c r="R289" s="11"/>
      <c r="S289" s="11">
        <f>SUM(S256:S288)</f>
        <v>3312842691.2838993</v>
      </c>
      <c r="T289" s="11">
        <f t="shared" ref="T289:Z289" si="78">SUM(T256:T288)</f>
        <v>-85611160.470000073</v>
      </c>
      <c r="U289" s="11">
        <f t="shared" si="78"/>
        <v>28516684.026299998</v>
      </c>
      <c r="V289" s="11">
        <f t="shared" si="78"/>
        <v>3381282.4359000004</v>
      </c>
      <c r="W289" s="11">
        <f t="shared" si="78"/>
        <v>102910554.54619999</v>
      </c>
      <c r="X289" s="11">
        <f t="shared" si="78"/>
        <v>0</v>
      </c>
      <c r="Y289" s="11">
        <f t="shared" ref="Y289" si="79">W289-X289</f>
        <v>102910554.54619999</v>
      </c>
      <c r="Z289" s="11">
        <f t="shared" si="78"/>
        <v>2890291058.3459997</v>
      </c>
      <c r="AA289" s="5">
        <f t="shared" si="75"/>
        <v>6252331110.1682987</v>
      </c>
    </row>
    <row r="290" spans="1:27" ht="24.9" customHeight="1" x14ac:dyDescent="0.25">
      <c r="A290" s="146"/>
      <c r="B290" s="148"/>
      <c r="C290" s="1">
        <v>12</v>
      </c>
      <c r="D290" s="4" t="s">
        <v>342</v>
      </c>
      <c r="E290" s="4">
        <v>111040671.6235</v>
      </c>
      <c r="F290" s="4">
        <f t="shared" si="77"/>
        <v>-58259.97</v>
      </c>
      <c r="G290" s="4">
        <v>932239.56140000001</v>
      </c>
      <c r="H290" s="4">
        <v>110537.5805</v>
      </c>
      <c r="I290" s="4">
        <v>3364251.2620000001</v>
      </c>
      <c r="J290" s="4">
        <v>0</v>
      </c>
      <c r="K290" s="4">
        <f t="shared" si="73"/>
        <v>3364251.2620000001</v>
      </c>
      <c r="L290" s="4">
        <v>68256018.477899998</v>
      </c>
      <c r="M290" s="5">
        <f t="shared" si="74"/>
        <v>183645458.53530002</v>
      </c>
      <c r="N290" s="8"/>
      <c r="O290" s="140">
        <v>31</v>
      </c>
      <c r="P290" s="9">
        <v>1</v>
      </c>
      <c r="Q290" s="134" t="s">
        <v>69</v>
      </c>
      <c r="R290" s="4" t="s">
        <v>692</v>
      </c>
      <c r="S290" s="4">
        <v>124171012.9971</v>
      </c>
      <c r="T290" s="4">
        <f t="shared" ref="T290:T305" si="80">-58259.97</f>
        <v>-58259.97</v>
      </c>
      <c r="U290" s="4">
        <v>1042417.2517</v>
      </c>
      <c r="V290" s="4">
        <v>123601.57799999999</v>
      </c>
      <c r="W290" s="4">
        <v>3761858.7538000001</v>
      </c>
      <c r="X290" s="4">
        <f>W290/2</f>
        <v>1880929.3769</v>
      </c>
      <c r="Y290" s="4">
        <f t="shared" si="63"/>
        <v>1880929.3769</v>
      </c>
      <c r="Z290" s="4">
        <v>69413576.672099993</v>
      </c>
      <c r="AA290" s="5">
        <f>S290+T290+U290+V290+W290-X290+Z290</f>
        <v>196573277.90579998</v>
      </c>
    </row>
    <row r="291" spans="1:27" ht="24.9" customHeight="1" x14ac:dyDescent="0.25">
      <c r="A291" s="146"/>
      <c r="B291" s="148"/>
      <c r="C291" s="1">
        <v>13</v>
      </c>
      <c r="D291" s="4" t="s">
        <v>343</v>
      </c>
      <c r="E291" s="4">
        <v>143829390.16260001</v>
      </c>
      <c r="F291" s="4">
        <f t="shared" si="77"/>
        <v>-58259.97</v>
      </c>
      <c r="G291" s="4">
        <v>1207372.1854000001</v>
      </c>
      <c r="H291" s="4">
        <v>143160.62700000001</v>
      </c>
      <c r="I291" s="4">
        <v>4357145.4883999992</v>
      </c>
      <c r="J291" s="4">
        <v>0</v>
      </c>
      <c r="K291" s="4">
        <f t="shared" si="73"/>
        <v>4357145.4883999992</v>
      </c>
      <c r="L291" s="4">
        <v>90584188.594500005</v>
      </c>
      <c r="M291" s="5">
        <f t="shared" si="74"/>
        <v>240062997.08790004</v>
      </c>
      <c r="N291" s="8"/>
      <c r="O291" s="141"/>
      <c r="P291" s="9">
        <v>2</v>
      </c>
      <c r="Q291" s="135"/>
      <c r="R291" s="4" t="s">
        <v>533</v>
      </c>
      <c r="S291" s="4">
        <v>125258490.00570001</v>
      </c>
      <c r="T291" s="4">
        <f t="shared" si="80"/>
        <v>-58259.97</v>
      </c>
      <c r="U291" s="4">
        <v>1051542.3537000001</v>
      </c>
      <c r="V291" s="4">
        <v>124683.5603</v>
      </c>
      <c r="W291" s="4">
        <v>3794789.2766999998</v>
      </c>
      <c r="X291" s="4">
        <f t="shared" ref="X291:X330" si="81">W291/2</f>
        <v>1897394.6383499999</v>
      </c>
      <c r="Y291" s="4">
        <f t="shared" ref="Y291:Y306" si="82">W291-X291</f>
        <v>1897394.6383499999</v>
      </c>
      <c r="Z291" s="4">
        <v>71002083.637799993</v>
      </c>
      <c r="AA291" s="5">
        <f>S291+T291+U291+V291+W291-X291+Z291</f>
        <v>199275934.22584999</v>
      </c>
    </row>
    <row r="292" spans="1:27" ht="24.9" customHeight="1" x14ac:dyDescent="0.25">
      <c r="A292" s="146"/>
      <c r="B292" s="148"/>
      <c r="C292" s="1">
        <v>14</v>
      </c>
      <c r="D292" s="4" t="s">
        <v>344</v>
      </c>
      <c r="E292" s="4">
        <v>98668907.252700001</v>
      </c>
      <c r="F292" s="4">
        <f t="shared" si="77"/>
        <v>-58259.97</v>
      </c>
      <c r="G292" s="4">
        <v>828427.14820000005</v>
      </c>
      <c r="H292" s="4">
        <v>98228.327099999995</v>
      </c>
      <c r="I292" s="4">
        <v>2989614.6809</v>
      </c>
      <c r="J292" s="4">
        <v>0</v>
      </c>
      <c r="K292" s="4">
        <f t="shared" si="73"/>
        <v>2989614.6809</v>
      </c>
      <c r="L292" s="4">
        <v>65500523.475400001</v>
      </c>
      <c r="M292" s="5">
        <f t="shared" si="74"/>
        <v>168027440.91429999</v>
      </c>
      <c r="N292" s="8"/>
      <c r="O292" s="141"/>
      <c r="P292" s="9">
        <v>3</v>
      </c>
      <c r="Q292" s="135"/>
      <c r="R292" s="4" t="s">
        <v>693</v>
      </c>
      <c r="S292" s="4">
        <v>124712408.67020001</v>
      </c>
      <c r="T292" s="4">
        <f t="shared" si="80"/>
        <v>-58259.97</v>
      </c>
      <c r="U292" s="4">
        <v>1046960.1438</v>
      </c>
      <c r="V292" s="4">
        <v>124140.23820000001</v>
      </c>
      <c r="W292" s="4">
        <v>3778253.0706000002</v>
      </c>
      <c r="X292" s="4">
        <f t="shared" si="81"/>
        <v>1889126.5353000001</v>
      </c>
      <c r="Y292" s="4">
        <f t="shared" si="82"/>
        <v>1889126.5353000001</v>
      </c>
      <c r="Z292" s="4">
        <v>69850306.459800005</v>
      </c>
      <c r="AA292" s="5">
        <f t="shared" si="75"/>
        <v>197564682.07730001</v>
      </c>
    </row>
    <row r="293" spans="1:27" ht="24.9" customHeight="1" x14ac:dyDescent="0.25">
      <c r="A293" s="146"/>
      <c r="B293" s="148"/>
      <c r="C293" s="1">
        <v>15</v>
      </c>
      <c r="D293" s="4" t="s">
        <v>345</v>
      </c>
      <c r="E293" s="4">
        <v>109216748.175</v>
      </c>
      <c r="F293" s="4">
        <f t="shared" si="77"/>
        <v>-58259.97</v>
      </c>
      <c r="G293" s="4">
        <v>916934.88139999995</v>
      </c>
      <c r="H293" s="4">
        <v>108722.8728</v>
      </c>
      <c r="I293" s="4">
        <v>3309019.9768999997</v>
      </c>
      <c r="J293" s="4">
        <v>0</v>
      </c>
      <c r="K293" s="4">
        <f t="shared" si="73"/>
        <v>3309019.9768999997</v>
      </c>
      <c r="L293" s="4">
        <v>72609749.914199993</v>
      </c>
      <c r="M293" s="5">
        <f t="shared" si="74"/>
        <v>186102915.85029998</v>
      </c>
      <c r="N293" s="8"/>
      <c r="O293" s="141"/>
      <c r="P293" s="9">
        <v>4</v>
      </c>
      <c r="Q293" s="135"/>
      <c r="R293" s="4" t="s">
        <v>694</v>
      </c>
      <c r="S293" s="4">
        <v>94666697.968600005</v>
      </c>
      <c r="T293" s="4">
        <f t="shared" si="80"/>
        <v>-58259.97</v>
      </c>
      <c r="U293" s="4">
        <v>794844.30649999995</v>
      </c>
      <c r="V293" s="4">
        <v>94246.339800000002</v>
      </c>
      <c r="W293" s="4">
        <v>2868421.4575999998</v>
      </c>
      <c r="X293" s="4">
        <f t="shared" si="81"/>
        <v>1434210.7287999999</v>
      </c>
      <c r="Y293" s="4">
        <f t="shared" si="82"/>
        <v>1434210.7287999999</v>
      </c>
      <c r="Z293" s="4">
        <v>57126354.700999998</v>
      </c>
      <c r="AA293" s="5">
        <f t="shared" si="75"/>
        <v>154058094.0747</v>
      </c>
    </row>
    <row r="294" spans="1:27" ht="24.9" customHeight="1" x14ac:dyDescent="0.25">
      <c r="A294" s="146"/>
      <c r="B294" s="148"/>
      <c r="C294" s="1">
        <v>16</v>
      </c>
      <c r="D294" s="4" t="s">
        <v>346</v>
      </c>
      <c r="E294" s="4">
        <v>124022054.7401</v>
      </c>
      <c r="F294" s="4">
        <f t="shared" si="77"/>
        <v>-58259.97</v>
      </c>
      <c r="G294" s="4">
        <v>1041167.3317</v>
      </c>
      <c r="H294" s="4">
        <v>123453.3723</v>
      </c>
      <c r="I294" s="4">
        <v>3757348.0624000002</v>
      </c>
      <c r="J294" s="4">
        <v>0</v>
      </c>
      <c r="K294" s="4">
        <f t="shared" si="73"/>
        <v>3757348.0624000002</v>
      </c>
      <c r="L294" s="4">
        <v>80220112.479100004</v>
      </c>
      <c r="M294" s="5">
        <f t="shared" si="74"/>
        <v>209105876.0156</v>
      </c>
      <c r="N294" s="8"/>
      <c r="O294" s="141"/>
      <c r="P294" s="9">
        <v>5</v>
      </c>
      <c r="Q294" s="135"/>
      <c r="R294" s="4" t="s">
        <v>695</v>
      </c>
      <c r="S294" s="4">
        <v>164750239.0684</v>
      </c>
      <c r="T294" s="4">
        <f t="shared" si="80"/>
        <v>-58259.97</v>
      </c>
      <c r="U294" s="4">
        <v>1382920.6152999999</v>
      </c>
      <c r="V294" s="4">
        <v>163975.76879999999</v>
      </c>
      <c r="W294" s="4">
        <v>4990661.8627999993</v>
      </c>
      <c r="X294" s="4">
        <f t="shared" si="81"/>
        <v>2495330.9313999997</v>
      </c>
      <c r="Y294" s="4">
        <f t="shared" si="82"/>
        <v>2495330.9313999997</v>
      </c>
      <c r="Z294" s="4">
        <v>104224928.47</v>
      </c>
      <c r="AA294" s="5">
        <f t="shared" si="75"/>
        <v>272959134.88389999</v>
      </c>
    </row>
    <row r="295" spans="1:27" ht="24.9" customHeight="1" x14ac:dyDescent="0.25">
      <c r="A295" s="146"/>
      <c r="B295" s="149"/>
      <c r="C295" s="1">
        <v>17</v>
      </c>
      <c r="D295" s="4" t="s">
        <v>347</v>
      </c>
      <c r="E295" s="4">
        <v>102697389.307</v>
      </c>
      <c r="F295" s="4">
        <f>-58259.97</f>
        <v>-58259.97</v>
      </c>
      <c r="G295" s="4">
        <v>862230.44660000002</v>
      </c>
      <c r="H295" s="4">
        <v>102236.4544</v>
      </c>
      <c r="I295" s="4">
        <v>3111603.4852999998</v>
      </c>
      <c r="J295" s="4">
        <v>0</v>
      </c>
      <c r="K295" s="4">
        <f t="shared" si="73"/>
        <v>3111603.4852999998</v>
      </c>
      <c r="L295" s="4">
        <v>65211791.230999999</v>
      </c>
      <c r="M295" s="5">
        <f t="shared" si="74"/>
        <v>171926990.95430002</v>
      </c>
      <c r="N295" s="8"/>
      <c r="O295" s="141"/>
      <c r="P295" s="9">
        <v>6</v>
      </c>
      <c r="Q295" s="135"/>
      <c r="R295" s="4" t="s">
        <v>696</v>
      </c>
      <c r="S295" s="4">
        <v>142459160.37020001</v>
      </c>
      <c r="T295" s="4">
        <f t="shared" si="80"/>
        <v>-58259.97</v>
      </c>
      <c r="U295" s="4">
        <v>1195874.4833</v>
      </c>
      <c r="V295" s="4">
        <v>141797.32060000001</v>
      </c>
      <c r="W295" s="4">
        <v>4315652.7642999999</v>
      </c>
      <c r="X295" s="4">
        <f t="shared" si="81"/>
        <v>2157826.38215</v>
      </c>
      <c r="Y295" s="4">
        <f t="shared" si="82"/>
        <v>2157826.38215</v>
      </c>
      <c r="Z295" s="4">
        <v>87426659.155399993</v>
      </c>
      <c r="AA295" s="5">
        <f t="shared" si="75"/>
        <v>233323057.74164999</v>
      </c>
    </row>
    <row r="296" spans="1:27" ht="24.9" customHeight="1" x14ac:dyDescent="0.25">
      <c r="A296" s="1"/>
      <c r="B296" s="145" t="s">
        <v>839</v>
      </c>
      <c r="C296" s="143"/>
      <c r="D296" s="11"/>
      <c r="E296" s="11">
        <f>SUM(E279:E295)</f>
        <v>1994541323.5390003</v>
      </c>
      <c r="F296" s="11">
        <f t="shared" ref="F296:L296" si="83">SUM(F279:F295)</f>
        <v>-990419.48999999964</v>
      </c>
      <c r="G296" s="11">
        <f t="shared" si="83"/>
        <v>16744658.207299998</v>
      </c>
      <c r="H296" s="11">
        <f t="shared" si="83"/>
        <v>1985448.8918999999</v>
      </c>
      <c r="I296" s="11">
        <f t="shared" si="83"/>
        <v>60427855.503599994</v>
      </c>
      <c r="J296" s="11">
        <f t="shared" si="83"/>
        <v>0</v>
      </c>
      <c r="K296" s="11">
        <f t="shared" si="83"/>
        <v>60427855.503599994</v>
      </c>
      <c r="L296" s="11">
        <f t="shared" si="83"/>
        <v>1264976025.6285999</v>
      </c>
      <c r="M296" s="5">
        <f t="shared" si="74"/>
        <v>3337684892.2804003</v>
      </c>
      <c r="N296" s="8"/>
      <c r="O296" s="141"/>
      <c r="P296" s="9">
        <v>7</v>
      </c>
      <c r="Q296" s="135"/>
      <c r="R296" s="4" t="s">
        <v>697</v>
      </c>
      <c r="S296" s="4">
        <v>125049731.1358</v>
      </c>
      <c r="T296" s="4">
        <f t="shared" si="80"/>
        <v>-58259.97</v>
      </c>
      <c r="U296" s="4">
        <v>1049790.6421999999</v>
      </c>
      <c r="V296" s="4">
        <v>124475.85619999999</v>
      </c>
      <c r="W296" s="4">
        <v>3788467.7282000002</v>
      </c>
      <c r="X296" s="4">
        <f t="shared" si="81"/>
        <v>1894233.8641000001</v>
      </c>
      <c r="Y296" s="4">
        <f t="shared" si="82"/>
        <v>1894233.8641000001</v>
      </c>
      <c r="Z296" s="4">
        <v>68129697.983099997</v>
      </c>
      <c r="AA296" s="5">
        <f t="shared" si="75"/>
        <v>196189669.51139998</v>
      </c>
    </row>
    <row r="297" spans="1:27" ht="24.9" customHeight="1" x14ac:dyDescent="0.25">
      <c r="A297" s="146">
        <v>15</v>
      </c>
      <c r="B297" s="147" t="s">
        <v>919</v>
      </c>
      <c r="C297" s="1">
        <v>1</v>
      </c>
      <c r="D297" s="4" t="s">
        <v>348</v>
      </c>
      <c r="E297" s="4">
        <v>158982591.85460001</v>
      </c>
      <c r="F297" s="4">
        <f t="shared" ref="F297:F306" si="84">-4965856.1</f>
        <v>-4965856.0999999996</v>
      </c>
      <c r="G297" s="4">
        <v>1375703.8615000001</v>
      </c>
      <c r="H297" s="4">
        <v>163120.06330000001</v>
      </c>
      <c r="I297" s="4">
        <v>4964618.1562999999</v>
      </c>
      <c r="J297" s="4">
        <v>0</v>
      </c>
      <c r="K297" s="4">
        <f t="shared" si="73"/>
        <v>4964618.1562999999</v>
      </c>
      <c r="L297" s="4">
        <v>88820568.8618</v>
      </c>
      <c r="M297" s="5">
        <f t="shared" si="74"/>
        <v>249340746.69750005</v>
      </c>
      <c r="N297" s="8"/>
      <c r="O297" s="141"/>
      <c r="P297" s="9">
        <v>8</v>
      </c>
      <c r="Q297" s="135"/>
      <c r="R297" s="4" t="s">
        <v>698</v>
      </c>
      <c r="S297" s="4">
        <v>110432277.7085</v>
      </c>
      <c r="T297" s="4">
        <f t="shared" si="80"/>
        <v>-58259.97</v>
      </c>
      <c r="U297" s="4">
        <v>927134.48179999995</v>
      </c>
      <c r="V297" s="4">
        <v>109932.26059999999</v>
      </c>
      <c r="W297" s="4">
        <v>3345828.1327000004</v>
      </c>
      <c r="X297" s="4">
        <f t="shared" si="81"/>
        <v>1672914.0663500002</v>
      </c>
      <c r="Y297" s="4">
        <f t="shared" si="82"/>
        <v>1672914.0663500002</v>
      </c>
      <c r="Z297" s="4">
        <v>62035213.959899999</v>
      </c>
      <c r="AA297" s="5">
        <f t="shared" si="75"/>
        <v>175119212.50714999</v>
      </c>
    </row>
    <row r="298" spans="1:27" ht="24.9" customHeight="1" x14ac:dyDescent="0.25">
      <c r="A298" s="146"/>
      <c r="B298" s="148"/>
      <c r="C298" s="1">
        <v>2</v>
      </c>
      <c r="D298" s="4" t="s">
        <v>349</v>
      </c>
      <c r="E298" s="4">
        <v>114098834.2517</v>
      </c>
      <c r="F298" s="4">
        <f t="shared" si="84"/>
        <v>-4965856.0999999996</v>
      </c>
      <c r="G298" s="4">
        <v>999080.84719999996</v>
      </c>
      <c r="H298" s="4">
        <v>118463.09050000001</v>
      </c>
      <c r="I298" s="4">
        <v>3605467.0286000003</v>
      </c>
      <c r="J298" s="4">
        <v>0</v>
      </c>
      <c r="K298" s="4">
        <f t="shared" si="73"/>
        <v>3605467.0286000003</v>
      </c>
      <c r="L298" s="4">
        <v>71649564.993399993</v>
      </c>
      <c r="M298" s="5">
        <f t="shared" si="74"/>
        <v>185505554.11140001</v>
      </c>
      <c r="N298" s="8"/>
      <c r="O298" s="141"/>
      <c r="P298" s="9">
        <v>9</v>
      </c>
      <c r="Q298" s="135"/>
      <c r="R298" s="4" t="s">
        <v>699</v>
      </c>
      <c r="S298" s="4">
        <v>113269202.1883</v>
      </c>
      <c r="T298" s="4">
        <f t="shared" si="80"/>
        <v>-58259.97</v>
      </c>
      <c r="U298" s="4">
        <v>950939.33030000003</v>
      </c>
      <c r="V298" s="4">
        <v>112754.8509</v>
      </c>
      <c r="W298" s="4">
        <v>3431734.6902000001</v>
      </c>
      <c r="X298" s="4">
        <f t="shared" si="81"/>
        <v>1715867.3451</v>
      </c>
      <c r="Y298" s="4">
        <f t="shared" si="82"/>
        <v>1715867.3451</v>
      </c>
      <c r="Z298" s="4">
        <v>64668885.058600001</v>
      </c>
      <c r="AA298" s="5">
        <f t="shared" si="75"/>
        <v>180659388.80320001</v>
      </c>
    </row>
    <row r="299" spans="1:27" ht="24.9" customHeight="1" x14ac:dyDescent="0.25">
      <c r="A299" s="146"/>
      <c r="B299" s="148"/>
      <c r="C299" s="1">
        <v>3</v>
      </c>
      <c r="D299" s="4" t="s">
        <v>866</v>
      </c>
      <c r="E299" s="4">
        <v>114870138.7922</v>
      </c>
      <c r="F299" s="4">
        <f t="shared" si="84"/>
        <v>-4965856.0999999996</v>
      </c>
      <c r="G299" s="4">
        <v>1005552.9221</v>
      </c>
      <c r="H299" s="4">
        <v>119230.4979</v>
      </c>
      <c r="I299" s="4">
        <v>3628823.3494000002</v>
      </c>
      <c r="J299" s="4">
        <v>0</v>
      </c>
      <c r="K299" s="4">
        <f t="shared" si="73"/>
        <v>3628823.3494000002</v>
      </c>
      <c r="L299" s="4">
        <v>70223718.290600002</v>
      </c>
      <c r="M299" s="5">
        <f t="shared" si="74"/>
        <v>184881607.75220001</v>
      </c>
      <c r="N299" s="8"/>
      <c r="O299" s="141"/>
      <c r="P299" s="9">
        <v>10</v>
      </c>
      <c r="Q299" s="135"/>
      <c r="R299" s="4" t="s">
        <v>700</v>
      </c>
      <c r="S299" s="4">
        <v>107449261.6514</v>
      </c>
      <c r="T299" s="4">
        <f t="shared" si="80"/>
        <v>-58259.97</v>
      </c>
      <c r="U299" s="4">
        <v>902103.76789999998</v>
      </c>
      <c r="V299" s="4">
        <v>106964.31690000001</v>
      </c>
      <c r="W299" s="4">
        <v>3255497.6910999999</v>
      </c>
      <c r="X299" s="4">
        <f t="shared" si="81"/>
        <v>1627748.84555</v>
      </c>
      <c r="Y299" s="4">
        <f t="shared" si="82"/>
        <v>1627748.84555</v>
      </c>
      <c r="Z299" s="4">
        <v>59963385.387100004</v>
      </c>
      <c r="AA299" s="5">
        <f t="shared" si="75"/>
        <v>169991203.99885002</v>
      </c>
    </row>
    <row r="300" spans="1:27" ht="24.9" customHeight="1" x14ac:dyDescent="0.25">
      <c r="A300" s="146"/>
      <c r="B300" s="148"/>
      <c r="C300" s="1">
        <v>4</v>
      </c>
      <c r="D300" s="4" t="s">
        <v>350</v>
      </c>
      <c r="E300" s="4">
        <v>125611630.8149</v>
      </c>
      <c r="F300" s="4">
        <f t="shared" si="84"/>
        <v>-4965856.0999999996</v>
      </c>
      <c r="G300" s="4">
        <v>1095685.5963999999</v>
      </c>
      <c r="H300" s="4">
        <v>129917.7162</v>
      </c>
      <c r="I300" s="4">
        <v>3954092.7068000003</v>
      </c>
      <c r="J300" s="4">
        <v>0</v>
      </c>
      <c r="K300" s="4">
        <f t="shared" si="73"/>
        <v>3954092.7068000003</v>
      </c>
      <c r="L300" s="4">
        <v>70915195.701700002</v>
      </c>
      <c r="M300" s="5">
        <f t="shared" si="74"/>
        <v>196740666.43599999</v>
      </c>
      <c r="N300" s="8"/>
      <c r="O300" s="141"/>
      <c r="P300" s="9">
        <v>11</v>
      </c>
      <c r="Q300" s="135"/>
      <c r="R300" s="4" t="s">
        <v>701</v>
      </c>
      <c r="S300" s="4">
        <v>148477324.05419999</v>
      </c>
      <c r="T300" s="4">
        <f t="shared" si="80"/>
        <v>-58259.97</v>
      </c>
      <c r="U300" s="4">
        <v>1246373.3513</v>
      </c>
      <c r="V300" s="4">
        <v>147785.07620000001</v>
      </c>
      <c r="W300" s="4">
        <v>4497892.2735000001</v>
      </c>
      <c r="X300" s="4">
        <f t="shared" si="81"/>
        <v>2248946.1367500001</v>
      </c>
      <c r="Y300" s="4">
        <f t="shared" si="82"/>
        <v>2248946.1367500001</v>
      </c>
      <c r="Z300" s="4">
        <v>85811704.480399996</v>
      </c>
      <c r="AA300" s="5">
        <f t="shared" si="75"/>
        <v>237873873.12884998</v>
      </c>
    </row>
    <row r="301" spans="1:27" ht="24.9" customHeight="1" x14ac:dyDescent="0.25">
      <c r="A301" s="146"/>
      <c r="B301" s="148"/>
      <c r="C301" s="1">
        <v>5</v>
      </c>
      <c r="D301" s="4" t="s">
        <v>351</v>
      </c>
      <c r="E301" s="4">
        <v>122038620.48559999</v>
      </c>
      <c r="F301" s="4">
        <f t="shared" si="84"/>
        <v>-4965856.0999999996</v>
      </c>
      <c r="G301" s="4">
        <v>1065704.1957</v>
      </c>
      <c r="H301" s="4">
        <v>126362.75930000001</v>
      </c>
      <c r="I301" s="4">
        <v>3845896.3062999998</v>
      </c>
      <c r="J301" s="4">
        <v>0</v>
      </c>
      <c r="K301" s="4">
        <f t="shared" si="73"/>
        <v>3845896.3062999998</v>
      </c>
      <c r="L301" s="4">
        <v>74875089.230900005</v>
      </c>
      <c r="M301" s="5">
        <f t="shared" si="74"/>
        <v>196985816.87779999</v>
      </c>
      <c r="N301" s="8"/>
      <c r="O301" s="141"/>
      <c r="P301" s="9">
        <v>12</v>
      </c>
      <c r="Q301" s="135"/>
      <c r="R301" s="4" t="s">
        <v>702</v>
      </c>
      <c r="S301" s="4">
        <v>99943668.859599993</v>
      </c>
      <c r="T301" s="4">
        <f t="shared" si="80"/>
        <v>-58259.97</v>
      </c>
      <c r="U301" s="4">
        <v>839123.76950000005</v>
      </c>
      <c r="V301" s="4">
        <v>99496.647700000001</v>
      </c>
      <c r="W301" s="4">
        <v>3028216.4773999997</v>
      </c>
      <c r="X301" s="4">
        <f t="shared" si="81"/>
        <v>1514108.2386999999</v>
      </c>
      <c r="Y301" s="4">
        <f t="shared" si="82"/>
        <v>1514108.2386999999</v>
      </c>
      <c r="Z301" s="4">
        <v>58744598.210299999</v>
      </c>
      <c r="AA301" s="5">
        <f t="shared" si="75"/>
        <v>161082735.75580001</v>
      </c>
    </row>
    <row r="302" spans="1:27" ht="24.9" customHeight="1" x14ac:dyDescent="0.25">
      <c r="A302" s="146"/>
      <c r="B302" s="148"/>
      <c r="C302" s="1">
        <v>6</v>
      </c>
      <c r="D302" s="4" t="s">
        <v>53</v>
      </c>
      <c r="E302" s="4">
        <v>133325885.646</v>
      </c>
      <c r="F302" s="4">
        <f t="shared" si="84"/>
        <v>-4965856.0999999996</v>
      </c>
      <c r="G302" s="4">
        <v>1160416.4938000001</v>
      </c>
      <c r="H302" s="4">
        <v>137592.99309999999</v>
      </c>
      <c r="I302" s="4">
        <v>4187692.537</v>
      </c>
      <c r="J302" s="4">
        <v>0</v>
      </c>
      <c r="K302" s="4">
        <f t="shared" si="73"/>
        <v>4187692.537</v>
      </c>
      <c r="L302" s="4">
        <v>79248279.603499994</v>
      </c>
      <c r="M302" s="5">
        <f t="shared" si="74"/>
        <v>213094011.17339998</v>
      </c>
      <c r="N302" s="8"/>
      <c r="O302" s="141"/>
      <c r="P302" s="9">
        <v>13</v>
      </c>
      <c r="Q302" s="135"/>
      <c r="R302" s="4" t="s">
        <v>703</v>
      </c>
      <c r="S302" s="4">
        <v>133446250.0958</v>
      </c>
      <c r="T302" s="4">
        <f t="shared" si="80"/>
        <v>-58259.97</v>
      </c>
      <c r="U302" s="4">
        <v>1120246.4696</v>
      </c>
      <c r="V302" s="4">
        <v>132829.94990000001</v>
      </c>
      <c r="W302" s="4">
        <v>4042727.5946000004</v>
      </c>
      <c r="X302" s="4">
        <f t="shared" si="81"/>
        <v>2021363.7973000002</v>
      </c>
      <c r="Y302" s="4">
        <f t="shared" si="82"/>
        <v>2021363.7973000002</v>
      </c>
      <c r="Z302" s="4">
        <v>71663413.401199996</v>
      </c>
      <c r="AA302" s="5">
        <f t="shared" si="75"/>
        <v>208325843.74379998</v>
      </c>
    </row>
    <row r="303" spans="1:27" ht="24.9" customHeight="1" x14ac:dyDescent="0.25">
      <c r="A303" s="146"/>
      <c r="B303" s="148"/>
      <c r="C303" s="1">
        <v>7</v>
      </c>
      <c r="D303" s="4" t="s">
        <v>352</v>
      </c>
      <c r="E303" s="4">
        <v>103467648.587</v>
      </c>
      <c r="F303" s="4">
        <f t="shared" si="84"/>
        <v>-4965856.0999999996</v>
      </c>
      <c r="G303" s="4">
        <v>909873.76190000004</v>
      </c>
      <c r="H303" s="4">
        <v>107885.62119999999</v>
      </c>
      <c r="I303" s="4">
        <v>3283537.9221000001</v>
      </c>
      <c r="J303" s="4">
        <v>0</v>
      </c>
      <c r="K303" s="4">
        <f t="shared" si="73"/>
        <v>3283537.9221000001</v>
      </c>
      <c r="L303" s="4">
        <v>63051455.861100003</v>
      </c>
      <c r="M303" s="5">
        <f t="shared" si="74"/>
        <v>165854545.65329999</v>
      </c>
      <c r="N303" s="8"/>
      <c r="O303" s="141"/>
      <c r="P303" s="9">
        <v>14</v>
      </c>
      <c r="Q303" s="135"/>
      <c r="R303" s="4" t="s">
        <v>704</v>
      </c>
      <c r="S303" s="4">
        <v>133253158.42479999</v>
      </c>
      <c r="T303" s="4">
        <f t="shared" si="80"/>
        <v>-58259.97</v>
      </c>
      <c r="U303" s="4">
        <v>1118626.2228000001</v>
      </c>
      <c r="V303" s="4">
        <v>132637.8339</v>
      </c>
      <c r="W303" s="4">
        <v>4036880.4734999998</v>
      </c>
      <c r="X303" s="4">
        <f t="shared" si="81"/>
        <v>2018440.2367499999</v>
      </c>
      <c r="Y303" s="4">
        <f t="shared" si="82"/>
        <v>2018440.2367499999</v>
      </c>
      <c r="Z303" s="4">
        <v>72382023.695299998</v>
      </c>
      <c r="AA303" s="5">
        <f t="shared" si="75"/>
        <v>208846626.44354999</v>
      </c>
    </row>
    <row r="304" spans="1:27" ht="24.9" customHeight="1" x14ac:dyDescent="0.25">
      <c r="A304" s="146"/>
      <c r="B304" s="148"/>
      <c r="C304" s="1">
        <v>8</v>
      </c>
      <c r="D304" s="4" t="s">
        <v>353</v>
      </c>
      <c r="E304" s="4">
        <v>111349051.28820001</v>
      </c>
      <c r="F304" s="4">
        <f t="shared" si="84"/>
        <v>-4965856.0999999996</v>
      </c>
      <c r="G304" s="4">
        <v>976007.20979999995</v>
      </c>
      <c r="H304" s="4">
        <v>115727.2015</v>
      </c>
      <c r="I304" s="4">
        <v>3522199.2538999999</v>
      </c>
      <c r="J304" s="4">
        <v>0</v>
      </c>
      <c r="K304" s="4">
        <f t="shared" si="73"/>
        <v>3522199.2538999999</v>
      </c>
      <c r="L304" s="4">
        <v>69285578.3072</v>
      </c>
      <c r="M304" s="5">
        <f t="shared" si="74"/>
        <v>180282707.16060001</v>
      </c>
      <c r="N304" s="8"/>
      <c r="O304" s="141"/>
      <c r="P304" s="9">
        <v>15</v>
      </c>
      <c r="Q304" s="135"/>
      <c r="R304" s="4" t="s">
        <v>705</v>
      </c>
      <c r="S304" s="4">
        <v>105294590.3787</v>
      </c>
      <c r="T304" s="4">
        <f t="shared" si="80"/>
        <v>-58259.97</v>
      </c>
      <c r="U304" s="4">
        <v>884023.75780000002</v>
      </c>
      <c r="V304" s="4">
        <v>104820.5325</v>
      </c>
      <c r="W304" s="4">
        <v>3190250.8391999998</v>
      </c>
      <c r="X304" s="4">
        <f t="shared" si="81"/>
        <v>1595125.4195999999</v>
      </c>
      <c r="Y304" s="4">
        <f t="shared" si="82"/>
        <v>1595125.4195999999</v>
      </c>
      <c r="Z304" s="4">
        <v>63423787.2073</v>
      </c>
      <c r="AA304" s="5">
        <f t="shared" si="75"/>
        <v>171244087.32590002</v>
      </c>
    </row>
    <row r="305" spans="1:27" ht="24.9" customHeight="1" x14ac:dyDescent="0.25">
      <c r="A305" s="146"/>
      <c r="B305" s="148"/>
      <c r="C305" s="1">
        <v>9</v>
      </c>
      <c r="D305" s="4" t="s">
        <v>354</v>
      </c>
      <c r="E305" s="4">
        <v>101076412.8519</v>
      </c>
      <c r="F305" s="4">
        <f t="shared" si="84"/>
        <v>-4965856.0999999996</v>
      </c>
      <c r="G305" s="4">
        <v>889808.72160000005</v>
      </c>
      <c r="H305" s="4">
        <v>105506.46769999999</v>
      </c>
      <c r="I305" s="4">
        <v>3211127.5241999999</v>
      </c>
      <c r="J305" s="4">
        <v>0</v>
      </c>
      <c r="K305" s="4">
        <f t="shared" si="73"/>
        <v>3211127.5241999999</v>
      </c>
      <c r="L305" s="4">
        <v>61459111.921999998</v>
      </c>
      <c r="M305" s="5">
        <f t="shared" si="74"/>
        <v>161776111.3874</v>
      </c>
      <c r="N305" s="8"/>
      <c r="O305" s="141"/>
      <c r="P305" s="9">
        <v>16</v>
      </c>
      <c r="Q305" s="135"/>
      <c r="R305" s="4" t="s">
        <v>706</v>
      </c>
      <c r="S305" s="4">
        <v>134180406.3514</v>
      </c>
      <c r="T305" s="4">
        <f t="shared" si="80"/>
        <v>-58259.97</v>
      </c>
      <c r="U305" s="4">
        <v>1126406.8304999999</v>
      </c>
      <c r="V305" s="4">
        <v>133560.39670000001</v>
      </c>
      <c r="W305" s="4">
        <v>4064959.0063999998</v>
      </c>
      <c r="X305" s="4">
        <f t="shared" si="81"/>
        <v>2032479.5031999999</v>
      </c>
      <c r="Y305" s="4">
        <f t="shared" si="82"/>
        <v>2032479.5031999999</v>
      </c>
      <c r="Z305" s="4">
        <v>73901465.140799999</v>
      </c>
      <c r="AA305" s="5">
        <f t="shared" si="75"/>
        <v>211316058.25259998</v>
      </c>
    </row>
    <row r="306" spans="1:27" ht="24.9" customHeight="1" x14ac:dyDescent="0.25">
      <c r="A306" s="146"/>
      <c r="B306" s="148"/>
      <c r="C306" s="1">
        <v>10</v>
      </c>
      <c r="D306" s="4" t="s">
        <v>355</v>
      </c>
      <c r="E306" s="4">
        <v>95601811.715299994</v>
      </c>
      <c r="F306" s="4">
        <f t="shared" si="84"/>
        <v>-4965856.0999999996</v>
      </c>
      <c r="G306" s="4">
        <v>843870.92830000003</v>
      </c>
      <c r="H306" s="4">
        <v>100059.5282</v>
      </c>
      <c r="I306" s="4">
        <v>3045347.9481000002</v>
      </c>
      <c r="J306" s="4">
        <v>0</v>
      </c>
      <c r="K306" s="4">
        <f t="shared" si="73"/>
        <v>3045347.9481000002</v>
      </c>
      <c r="L306" s="4">
        <v>63286470.478600003</v>
      </c>
      <c r="M306" s="5">
        <f t="shared" si="74"/>
        <v>157911704.49849999</v>
      </c>
      <c r="N306" s="8"/>
      <c r="O306" s="142"/>
      <c r="P306" s="9">
        <v>17</v>
      </c>
      <c r="Q306" s="136"/>
      <c r="R306" s="4" t="s">
        <v>707</v>
      </c>
      <c r="S306" s="4">
        <v>142570920.5686</v>
      </c>
      <c r="T306" s="4">
        <f>-58259.97</f>
        <v>-58259.97</v>
      </c>
      <c r="U306" s="4">
        <v>1196812.2716999999</v>
      </c>
      <c r="V306" s="4">
        <v>141908.516</v>
      </c>
      <c r="W306" s="4">
        <v>4319037.0397999994</v>
      </c>
      <c r="X306" s="4">
        <f t="shared" si="81"/>
        <v>2159518.5198999997</v>
      </c>
      <c r="Y306" s="4">
        <f t="shared" si="82"/>
        <v>2159518.5198999997</v>
      </c>
      <c r="Z306" s="4">
        <v>67556344.537200004</v>
      </c>
      <c r="AA306" s="5">
        <f t="shared" si="75"/>
        <v>213567244.4434</v>
      </c>
    </row>
    <row r="307" spans="1:27" ht="24.9" customHeight="1" x14ac:dyDescent="0.25">
      <c r="A307" s="146"/>
      <c r="B307" s="149"/>
      <c r="C307" s="1">
        <v>11</v>
      </c>
      <c r="D307" s="4" t="s">
        <v>356</v>
      </c>
      <c r="E307" s="4">
        <v>132292700.6683</v>
      </c>
      <c r="F307" s="4">
        <f>-4965856.1</f>
        <v>-4965856.0999999996</v>
      </c>
      <c r="G307" s="4">
        <v>1151746.9602000001</v>
      </c>
      <c r="H307" s="4">
        <v>136565.02849999999</v>
      </c>
      <c r="I307" s="4">
        <v>4156406.0627000001</v>
      </c>
      <c r="J307" s="4">
        <v>0</v>
      </c>
      <c r="K307" s="4">
        <f t="shared" si="73"/>
        <v>4156406.0627000001</v>
      </c>
      <c r="L307" s="4">
        <v>77500812.313299999</v>
      </c>
      <c r="M307" s="5">
        <f t="shared" si="74"/>
        <v>210272374.93300003</v>
      </c>
      <c r="N307" s="8"/>
      <c r="O307" s="15"/>
      <c r="P307" s="143"/>
      <c r="Q307" s="144"/>
      <c r="R307" s="11"/>
      <c r="S307" s="11">
        <f>SUM(S290:S306)</f>
        <v>2129384800.4972999</v>
      </c>
      <c r="T307" s="11">
        <f t="shared" ref="T307:Z307" si="85">SUM(T290:T306)</f>
        <v>-990419.48999999964</v>
      </c>
      <c r="U307" s="11">
        <f t="shared" si="85"/>
        <v>17876140.049699996</v>
      </c>
      <c r="V307" s="11">
        <f t="shared" si="85"/>
        <v>2119611.0432000002</v>
      </c>
      <c r="W307" s="11">
        <f t="shared" si="85"/>
        <v>64511129.132399991</v>
      </c>
      <c r="X307" s="11">
        <f t="shared" si="85"/>
        <v>32255564.566199996</v>
      </c>
      <c r="Y307" s="11">
        <f t="shared" si="85"/>
        <v>32255564.566199996</v>
      </c>
      <c r="Z307" s="11">
        <f t="shared" si="85"/>
        <v>1207324428.1572995</v>
      </c>
      <c r="AA307" s="5">
        <f t="shared" si="75"/>
        <v>3387970124.8236995</v>
      </c>
    </row>
    <row r="308" spans="1:27" ht="24.9" customHeight="1" x14ac:dyDescent="0.25">
      <c r="A308" s="1"/>
      <c r="B308" s="145" t="s">
        <v>840</v>
      </c>
      <c r="C308" s="143"/>
      <c r="D308" s="11"/>
      <c r="E308" s="11">
        <f>SUM(E297:E307)</f>
        <v>1312715326.9556999</v>
      </c>
      <c r="F308" s="11">
        <f t="shared" ref="F308:L308" si="86">SUM(F297:F307)</f>
        <v>-54624417.100000009</v>
      </c>
      <c r="G308" s="11">
        <f t="shared" si="86"/>
        <v>11473451.498500003</v>
      </c>
      <c r="H308" s="11">
        <f t="shared" si="86"/>
        <v>1360430.9674</v>
      </c>
      <c r="I308" s="11">
        <f t="shared" si="86"/>
        <v>41405208.795400009</v>
      </c>
      <c r="J308" s="11">
        <f t="shared" si="86"/>
        <v>0</v>
      </c>
      <c r="K308" s="11">
        <f t="shared" si="86"/>
        <v>41405208.795400009</v>
      </c>
      <c r="L308" s="11">
        <f t="shared" si="86"/>
        <v>790315845.56410003</v>
      </c>
      <c r="M308" s="5">
        <f t="shared" si="74"/>
        <v>2102645846.6811001</v>
      </c>
      <c r="N308" s="8"/>
      <c r="O308" s="140">
        <v>32</v>
      </c>
      <c r="P308" s="9">
        <v>1</v>
      </c>
      <c r="Q308" s="134" t="s">
        <v>70</v>
      </c>
      <c r="R308" s="4" t="s">
        <v>708</v>
      </c>
      <c r="S308" s="4">
        <v>94841002.804000005</v>
      </c>
      <c r="T308" s="4">
        <f t="shared" ref="T308:T329" si="87">-58259.97</f>
        <v>-58259.97</v>
      </c>
      <c r="U308" s="4">
        <v>796306.91159999999</v>
      </c>
      <c r="V308" s="4">
        <v>94419.763900000005</v>
      </c>
      <c r="W308" s="4">
        <v>2873699.6834</v>
      </c>
      <c r="X308" s="4">
        <f t="shared" si="81"/>
        <v>1436849.8417</v>
      </c>
      <c r="Y308" s="4">
        <f t="shared" ref="Y308:Y373" si="88">W308-X308</f>
        <v>1436849.8417</v>
      </c>
      <c r="Z308" s="4">
        <v>118594250.3708</v>
      </c>
      <c r="AA308" s="5">
        <f t="shared" si="75"/>
        <v>215704569.722</v>
      </c>
    </row>
    <row r="309" spans="1:27" ht="24.9" customHeight="1" x14ac:dyDescent="0.25">
      <c r="A309" s="146">
        <v>16</v>
      </c>
      <c r="B309" s="147" t="s">
        <v>920</v>
      </c>
      <c r="C309" s="1">
        <v>1</v>
      </c>
      <c r="D309" s="4" t="s">
        <v>357</v>
      </c>
      <c r="E309" s="4">
        <v>107236228.86310001</v>
      </c>
      <c r="F309" s="4">
        <f t="shared" ref="F309:F334" si="89">-58259.97</f>
        <v>-58259.97</v>
      </c>
      <c r="G309" s="4">
        <v>900316.1936</v>
      </c>
      <c r="H309" s="4">
        <v>106752.3605</v>
      </c>
      <c r="I309" s="4">
        <v>3249046.7215999998</v>
      </c>
      <c r="J309" s="4">
        <f>I309/2</f>
        <v>1624523.3607999999</v>
      </c>
      <c r="K309" s="4">
        <f t="shared" si="73"/>
        <v>1624523.3607999999</v>
      </c>
      <c r="L309" s="4">
        <v>68543632.287200004</v>
      </c>
      <c r="M309" s="5">
        <f t="shared" si="74"/>
        <v>178353193.0952</v>
      </c>
      <c r="N309" s="8"/>
      <c r="O309" s="141"/>
      <c r="P309" s="9">
        <v>2</v>
      </c>
      <c r="Q309" s="135"/>
      <c r="R309" s="4" t="s">
        <v>709</v>
      </c>
      <c r="S309" s="4">
        <v>118510998.7491</v>
      </c>
      <c r="T309" s="4">
        <f t="shared" si="87"/>
        <v>-58259.97</v>
      </c>
      <c r="U309" s="4">
        <v>994923.64280000003</v>
      </c>
      <c r="V309" s="4">
        <v>117970.1621</v>
      </c>
      <c r="W309" s="4">
        <v>3590464.5758000002</v>
      </c>
      <c r="X309" s="4">
        <f t="shared" si="81"/>
        <v>1795232.2879000001</v>
      </c>
      <c r="Y309" s="4">
        <f t="shared" si="88"/>
        <v>1795232.2879000001</v>
      </c>
      <c r="Z309" s="4">
        <v>129924010.4569</v>
      </c>
      <c r="AA309" s="5">
        <f t="shared" si="75"/>
        <v>251284875.32880002</v>
      </c>
    </row>
    <row r="310" spans="1:27" ht="24.9" customHeight="1" x14ac:dyDescent="0.25">
      <c r="A310" s="146"/>
      <c r="B310" s="148"/>
      <c r="C310" s="1">
        <v>2</v>
      </c>
      <c r="D310" s="4" t="s">
        <v>358</v>
      </c>
      <c r="E310" s="4">
        <v>100911262.34999999</v>
      </c>
      <c r="F310" s="4">
        <f t="shared" si="89"/>
        <v>-58259.97</v>
      </c>
      <c r="G310" s="4">
        <v>847242.91980000003</v>
      </c>
      <c r="H310" s="4">
        <v>100459.35219999999</v>
      </c>
      <c r="I310" s="4">
        <v>3057516.7378000002</v>
      </c>
      <c r="J310" s="4">
        <f t="shared" ref="J310:J335" si="90">I310/2</f>
        <v>1528758.3689000001</v>
      </c>
      <c r="K310" s="4">
        <f t="shared" si="73"/>
        <v>1528758.3689000001</v>
      </c>
      <c r="L310" s="4">
        <v>65152021.9177</v>
      </c>
      <c r="M310" s="5">
        <f t="shared" si="74"/>
        <v>168481484.9386</v>
      </c>
      <c r="N310" s="8"/>
      <c r="O310" s="141"/>
      <c r="P310" s="9">
        <v>3</v>
      </c>
      <c r="Q310" s="135"/>
      <c r="R310" s="4" t="s">
        <v>710</v>
      </c>
      <c r="S310" s="4">
        <v>109168898.11210001</v>
      </c>
      <c r="T310" s="4">
        <f t="shared" si="87"/>
        <v>-58259.97</v>
      </c>
      <c r="U310" s="4">
        <v>916533.36789999995</v>
      </c>
      <c r="V310" s="4">
        <v>108675.2645</v>
      </c>
      <c r="W310" s="4">
        <v>3307571.0014000004</v>
      </c>
      <c r="X310" s="4">
        <f t="shared" si="81"/>
        <v>1653785.5007000002</v>
      </c>
      <c r="Y310" s="4">
        <f t="shared" si="88"/>
        <v>1653785.5007000002</v>
      </c>
      <c r="Z310" s="4">
        <v>117122359.9878</v>
      </c>
      <c r="AA310" s="5">
        <f t="shared" si="75"/>
        <v>228911992.26300001</v>
      </c>
    </row>
    <row r="311" spans="1:27" ht="24.9" customHeight="1" x14ac:dyDescent="0.25">
      <c r="A311" s="146"/>
      <c r="B311" s="148"/>
      <c r="C311" s="1">
        <v>3</v>
      </c>
      <c r="D311" s="4" t="s">
        <v>359</v>
      </c>
      <c r="E311" s="4">
        <v>92701387.858999997</v>
      </c>
      <c r="F311" s="4">
        <f t="shared" si="89"/>
        <v>-58259.97</v>
      </c>
      <c r="G311" s="4">
        <v>778353.24029999995</v>
      </c>
      <c r="H311" s="4">
        <v>92290.959799999997</v>
      </c>
      <c r="I311" s="4">
        <v>2808908.7609000006</v>
      </c>
      <c r="J311" s="4">
        <f t="shared" si="90"/>
        <v>1404454.3804500003</v>
      </c>
      <c r="K311" s="4">
        <f t="shared" si="73"/>
        <v>1404454.3804500003</v>
      </c>
      <c r="L311" s="4">
        <v>59674605.4296</v>
      </c>
      <c r="M311" s="5">
        <f t="shared" si="74"/>
        <v>154592831.89915001</v>
      </c>
      <c r="N311" s="8"/>
      <c r="O311" s="141"/>
      <c r="P311" s="9">
        <v>4</v>
      </c>
      <c r="Q311" s="135"/>
      <c r="R311" s="4" t="s">
        <v>711</v>
      </c>
      <c r="S311" s="4">
        <v>116539542.7933</v>
      </c>
      <c r="T311" s="4">
        <f t="shared" si="87"/>
        <v>-58259.97</v>
      </c>
      <c r="U311" s="4">
        <v>978381.00639999995</v>
      </c>
      <c r="V311" s="4">
        <v>116008.66740000001</v>
      </c>
      <c r="W311" s="4">
        <v>3530765.7730999994</v>
      </c>
      <c r="X311" s="4">
        <f t="shared" si="81"/>
        <v>1765382.8865499997</v>
      </c>
      <c r="Y311" s="4">
        <f t="shared" si="88"/>
        <v>1765382.8865499997</v>
      </c>
      <c r="Z311" s="4">
        <v>124659683.02429999</v>
      </c>
      <c r="AA311" s="5">
        <f t="shared" si="75"/>
        <v>244000738.40795001</v>
      </c>
    </row>
    <row r="312" spans="1:27" ht="24.9" customHeight="1" x14ac:dyDescent="0.25">
      <c r="A312" s="146"/>
      <c r="B312" s="148"/>
      <c r="C312" s="1">
        <v>4</v>
      </c>
      <c r="D312" s="4" t="s">
        <v>360</v>
      </c>
      <c r="E312" s="4">
        <v>98598781.097900003</v>
      </c>
      <c r="F312" s="4">
        <f t="shared" si="89"/>
        <v>-58259.97</v>
      </c>
      <c r="G312" s="4">
        <v>827838.71429999999</v>
      </c>
      <c r="H312" s="4">
        <v>98158.555200000003</v>
      </c>
      <c r="I312" s="4">
        <v>2987491.1500999997</v>
      </c>
      <c r="J312" s="4">
        <f t="shared" si="90"/>
        <v>1493745.5750499999</v>
      </c>
      <c r="K312" s="4">
        <f t="shared" si="73"/>
        <v>1493745.5750499999</v>
      </c>
      <c r="L312" s="4">
        <v>64424504.364100002</v>
      </c>
      <c r="M312" s="5">
        <f t="shared" si="74"/>
        <v>165384768.33655</v>
      </c>
      <c r="N312" s="8"/>
      <c r="O312" s="141"/>
      <c r="P312" s="9">
        <v>5</v>
      </c>
      <c r="Q312" s="135"/>
      <c r="R312" s="4" t="s">
        <v>712</v>
      </c>
      <c r="S312" s="4">
        <v>108173671.62899999</v>
      </c>
      <c r="T312" s="4">
        <f t="shared" si="87"/>
        <v>-58259.97</v>
      </c>
      <c r="U312" s="4">
        <v>908182.3469</v>
      </c>
      <c r="V312" s="4">
        <v>107685.06660000001</v>
      </c>
      <c r="W312" s="4">
        <v>3277433.9704</v>
      </c>
      <c r="X312" s="4">
        <f t="shared" si="81"/>
        <v>1638716.9852</v>
      </c>
      <c r="Y312" s="4">
        <f t="shared" si="88"/>
        <v>1638716.9852</v>
      </c>
      <c r="Z312" s="4">
        <v>125905466.0494</v>
      </c>
      <c r="AA312" s="5">
        <f t="shared" si="75"/>
        <v>236675462.10710001</v>
      </c>
    </row>
    <row r="313" spans="1:27" ht="24.9" customHeight="1" x14ac:dyDescent="0.25">
      <c r="A313" s="146"/>
      <c r="B313" s="148"/>
      <c r="C313" s="1">
        <v>5</v>
      </c>
      <c r="D313" s="4" t="s">
        <v>361</v>
      </c>
      <c r="E313" s="4">
        <v>105732307.6204</v>
      </c>
      <c r="F313" s="4">
        <f t="shared" si="89"/>
        <v>-58259.97</v>
      </c>
      <c r="G313" s="4">
        <v>887696.67630000005</v>
      </c>
      <c r="H313" s="4">
        <v>105256.03810000001</v>
      </c>
      <c r="I313" s="4">
        <v>3203505.6091</v>
      </c>
      <c r="J313" s="4">
        <f t="shared" si="90"/>
        <v>1601752.80455</v>
      </c>
      <c r="K313" s="4">
        <f t="shared" si="73"/>
        <v>1601752.80455</v>
      </c>
      <c r="L313" s="4">
        <v>63439635.526699997</v>
      </c>
      <c r="M313" s="5">
        <f t="shared" si="74"/>
        <v>171708388.69605002</v>
      </c>
      <c r="N313" s="8"/>
      <c r="O313" s="141"/>
      <c r="P313" s="9">
        <v>6</v>
      </c>
      <c r="Q313" s="135"/>
      <c r="R313" s="4" t="s">
        <v>713</v>
      </c>
      <c r="S313" s="4">
        <v>108155586.2544</v>
      </c>
      <c r="T313" s="4">
        <f t="shared" si="87"/>
        <v>-58259.97</v>
      </c>
      <c r="U313" s="4">
        <v>908030.59120000002</v>
      </c>
      <c r="V313" s="4">
        <v>107667.0726</v>
      </c>
      <c r="W313" s="4">
        <v>3276886.3166000005</v>
      </c>
      <c r="X313" s="4">
        <f t="shared" si="81"/>
        <v>1638443.1583000002</v>
      </c>
      <c r="Y313" s="4">
        <f t="shared" si="88"/>
        <v>1638443.1583000002</v>
      </c>
      <c r="Z313" s="4">
        <v>125255647.206</v>
      </c>
      <c r="AA313" s="5">
        <f t="shared" si="75"/>
        <v>236007114.3125</v>
      </c>
    </row>
    <row r="314" spans="1:27" ht="24.9" customHeight="1" x14ac:dyDescent="0.25">
      <c r="A314" s="146"/>
      <c r="B314" s="148"/>
      <c r="C314" s="1">
        <v>6</v>
      </c>
      <c r="D314" s="4" t="s">
        <v>362</v>
      </c>
      <c r="E314" s="4">
        <v>106086544.5036</v>
      </c>
      <c r="F314" s="4">
        <f t="shared" si="89"/>
        <v>-58259.97</v>
      </c>
      <c r="G314" s="4">
        <v>890669.10499999998</v>
      </c>
      <c r="H314" s="4">
        <v>105608.48510000001</v>
      </c>
      <c r="I314" s="4">
        <v>3214232.4619000005</v>
      </c>
      <c r="J314" s="4">
        <f t="shared" si="90"/>
        <v>1607116.2309500002</v>
      </c>
      <c r="K314" s="4">
        <f t="shared" si="73"/>
        <v>1607116.2309500002</v>
      </c>
      <c r="L314" s="4">
        <v>63641487.731700003</v>
      </c>
      <c r="M314" s="5">
        <f t="shared" si="74"/>
        <v>172273166.08635002</v>
      </c>
      <c r="N314" s="8"/>
      <c r="O314" s="141"/>
      <c r="P314" s="9">
        <v>7</v>
      </c>
      <c r="Q314" s="135"/>
      <c r="R314" s="4" t="s">
        <v>714</v>
      </c>
      <c r="S314" s="4">
        <v>117220787.7529</v>
      </c>
      <c r="T314" s="4">
        <f t="shared" si="87"/>
        <v>-58259.97</v>
      </c>
      <c r="U314" s="4">
        <v>984097.38450000004</v>
      </c>
      <c r="V314" s="4">
        <v>116686.4702</v>
      </c>
      <c r="W314" s="4">
        <v>3551394.9473000001</v>
      </c>
      <c r="X314" s="4">
        <f t="shared" si="81"/>
        <v>1775697.4736500001</v>
      </c>
      <c r="Y314" s="4">
        <f t="shared" si="88"/>
        <v>1775697.4736500001</v>
      </c>
      <c r="Z314" s="4">
        <v>129971698.55419999</v>
      </c>
      <c r="AA314" s="5">
        <f t="shared" si="75"/>
        <v>250010707.66545001</v>
      </c>
    </row>
    <row r="315" spans="1:27" ht="24.9" customHeight="1" x14ac:dyDescent="0.25">
      <c r="A315" s="146"/>
      <c r="B315" s="148"/>
      <c r="C315" s="1">
        <v>7</v>
      </c>
      <c r="D315" s="4" t="s">
        <v>363</v>
      </c>
      <c r="E315" s="4">
        <v>94946938.333800003</v>
      </c>
      <c r="F315" s="4">
        <f t="shared" si="89"/>
        <v>-58259.97</v>
      </c>
      <c r="G315" s="4">
        <v>797195.8247</v>
      </c>
      <c r="H315" s="4">
        <v>94525.164199999999</v>
      </c>
      <c r="I315" s="4">
        <v>2876907.5787</v>
      </c>
      <c r="J315" s="4">
        <f t="shared" si="90"/>
        <v>1438453.78935</v>
      </c>
      <c r="K315" s="4">
        <f t="shared" si="73"/>
        <v>1438453.78935</v>
      </c>
      <c r="L315" s="4">
        <v>58278632.305</v>
      </c>
      <c r="M315" s="5">
        <f t="shared" si="74"/>
        <v>155497485.44705001</v>
      </c>
      <c r="N315" s="8"/>
      <c r="O315" s="141"/>
      <c r="P315" s="9">
        <v>8</v>
      </c>
      <c r="Q315" s="135"/>
      <c r="R315" s="4" t="s">
        <v>715</v>
      </c>
      <c r="S315" s="4">
        <v>113562952.6118</v>
      </c>
      <c r="T315" s="4">
        <f t="shared" si="87"/>
        <v>-58259.97</v>
      </c>
      <c r="U315" s="4">
        <v>953404.21239999996</v>
      </c>
      <c r="V315" s="4">
        <v>113047.1171</v>
      </c>
      <c r="W315" s="4">
        <v>3440629.9173999997</v>
      </c>
      <c r="X315" s="4">
        <f t="shared" si="81"/>
        <v>1720314.9586999998</v>
      </c>
      <c r="Y315" s="4">
        <f t="shared" si="88"/>
        <v>1720314.9586999998</v>
      </c>
      <c r="Z315" s="4">
        <v>121901858.43089999</v>
      </c>
      <c r="AA315" s="5">
        <f t="shared" si="75"/>
        <v>238193317.36089998</v>
      </c>
    </row>
    <row r="316" spans="1:27" ht="24.9" customHeight="1" x14ac:dyDescent="0.25">
      <c r="A316" s="146"/>
      <c r="B316" s="148"/>
      <c r="C316" s="1">
        <v>8</v>
      </c>
      <c r="D316" s="4" t="s">
        <v>364</v>
      </c>
      <c r="E316" s="4">
        <v>100571921.5159</v>
      </c>
      <c r="F316" s="4">
        <f t="shared" si="89"/>
        <v>-58259.97</v>
      </c>
      <c r="G316" s="4">
        <v>844395.48510000005</v>
      </c>
      <c r="H316" s="4">
        <v>100121.7259</v>
      </c>
      <c r="I316" s="4">
        <v>3047240.9610000001</v>
      </c>
      <c r="J316" s="4">
        <f t="shared" si="90"/>
        <v>1523620.4805000001</v>
      </c>
      <c r="K316" s="4">
        <f t="shared" si="73"/>
        <v>1523620.4805000001</v>
      </c>
      <c r="L316" s="4">
        <v>62193989.536399998</v>
      </c>
      <c r="M316" s="5">
        <f t="shared" si="74"/>
        <v>165175788.77379999</v>
      </c>
      <c r="N316" s="8"/>
      <c r="O316" s="141"/>
      <c r="P316" s="9">
        <v>9</v>
      </c>
      <c r="Q316" s="135"/>
      <c r="R316" s="4" t="s">
        <v>716</v>
      </c>
      <c r="S316" s="4">
        <v>108316688.5896</v>
      </c>
      <c r="T316" s="4">
        <f t="shared" si="87"/>
        <v>-58259.97</v>
      </c>
      <c r="U316" s="4">
        <v>909382.41310000001</v>
      </c>
      <c r="V316" s="4">
        <v>107827.361</v>
      </c>
      <c r="W316" s="4">
        <v>3281764.7499999995</v>
      </c>
      <c r="X316" s="4">
        <f t="shared" si="81"/>
        <v>1640882.3749999998</v>
      </c>
      <c r="Y316" s="4">
        <f t="shared" si="88"/>
        <v>1640882.3749999998</v>
      </c>
      <c r="Z316" s="4">
        <v>123411570.4084</v>
      </c>
      <c r="AA316" s="5">
        <f t="shared" si="75"/>
        <v>234328091.1771</v>
      </c>
    </row>
    <row r="317" spans="1:27" ht="24.9" customHeight="1" x14ac:dyDescent="0.25">
      <c r="A317" s="146"/>
      <c r="B317" s="148"/>
      <c r="C317" s="1">
        <v>9</v>
      </c>
      <c r="D317" s="4" t="s">
        <v>365</v>
      </c>
      <c r="E317" s="4">
        <v>113158832.89830001</v>
      </c>
      <c r="F317" s="4">
        <f t="shared" si="89"/>
        <v>-58259.97</v>
      </c>
      <c r="G317" s="4">
        <v>950013.2132</v>
      </c>
      <c r="H317" s="4">
        <v>112645.0392</v>
      </c>
      <c r="I317" s="4">
        <v>3428392.5335999997</v>
      </c>
      <c r="J317" s="4">
        <f t="shared" si="90"/>
        <v>1714196.2667999999</v>
      </c>
      <c r="K317" s="4">
        <f t="shared" si="73"/>
        <v>1714196.2667999999</v>
      </c>
      <c r="L317" s="4">
        <v>68966247.494399995</v>
      </c>
      <c r="M317" s="5">
        <f t="shared" si="74"/>
        <v>184843674.94190001</v>
      </c>
      <c r="N317" s="8"/>
      <c r="O317" s="141"/>
      <c r="P317" s="9">
        <v>10</v>
      </c>
      <c r="Q317" s="135"/>
      <c r="R317" s="4" t="s">
        <v>717</v>
      </c>
      <c r="S317" s="4">
        <v>127028809.8251</v>
      </c>
      <c r="T317" s="4">
        <f t="shared" si="87"/>
        <v>-58259.97</v>
      </c>
      <c r="U317" s="4">
        <v>1066397.2416000001</v>
      </c>
      <c r="V317" s="4">
        <v>126444.9351</v>
      </c>
      <c r="W317" s="4">
        <v>3848397.3592000003</v>
      </c>
      <c r="X317" s="4">
        <f t="shared" si="81"/>
        <v>1924198.6796000001</v>
      </c>
      <c r="Y317" s="4">
        <f t="shared" si="88"/>
        <v>1924198.6796000001</v>
      </c>
      <c r="Z317" s="4">
        <v>129927984.465</v>
      </c>
      <c r="AA317" s="5">
        <f t="shared" si="75"/>
        <v>260015575.17640001</v>
      </c>
    </row>
    <row r="318" spans="1:27" ht="24.9" customHeight="1" x14ac:dyDescent="0.25">
      <c r="A318" s="146"/>
      <c r="B318" s="148"/>
      <c r="C318" s="1">
        <v>10</v>
      </c>
      <c r="D318" s="4" t="s">
        <v>366</v>
      </c>
      <c r="E318" s="4">
        <v>100009804.70649999</v>
      </c>
      <c r="F318" s="4">
        <f t="shared" si="89"/>
        <v>-58259.97</v>
      </c>
      <c r="G318" s="4">
        <v>839678.72039999999</v>
      </c>
      <c r="H318" s="4">
        <v>99562.449299999993</v>
      </c>
      <c r="I318" s="4">
        <v>3030219.1754000001</v>
      </c>
      <c r="J318" s="4">
        <f t="shared" si="90"/>
        <v>1515109.5877</v>
      </c>
      <c r="K318" s="4">
        <f t="shared" si="73"/>
        <v>1515109.5877</v>
      </c>
      <c r="L318" s="4">
        <v>64270340.256399997</v>
      </c>
      <c r="M318" s="5">
        <f t="shared" si="74"/>
        <v>166676235.75029999</v>
      </c>
      <c r="N318" s="8"/>
      <c r="O318" s="141"/>
      <c r="P318" s="9">
        <v>11</v>
      </c>
      <c r="Q318" s="135"/>
      <c r="R318" s="4" t="s">
        <v>718</v>
      </c>
      <c r="S318" s="4">
        <v>113125521.40989999</v>
      </c>
      <c r="T318" s="4">
        <f t="shared" si="87"/>
        <v>-58259.97</v>
      </c>
      <c r="U318" s="4">
        <v>949733.69400000002</v>
      </c>
      <c r="V318" s="4">
        <v>112611.8961</v>
      </c>
      <c r="W318" s="4">
        <v>3427383.8090999997</v>
      </c>
      <c r="X318" s="4">
        <f t="shared" si="81"/>
        <v>1713691.9045499999</v>
      </c>
      <c r="Y318" s="4">
        <f t="shared" si="88"/>
        <v>1713691.9045499999</v>
      </c>
      <c r="Z318" s="4">
        <v>127101505.45559999</v>
      </c>
      <c r="AA318" s="5">
        <f t="shared" si="75"/>
        <v>242944804.39015001</v>
      </c>
    </row>
    <row r="319" spans="1:27" ht="24.9" customHeight="1" x14ac:dyDescent="0.25">
      <c r="A319" s="146"/>
      <c r="B319" s="148"/>
      <c r="C319" s="1">
        <v>11</v>
      </c>
      <c r="D319" s="4" t="s">
        <v>367</v>
      </c>
      <c r="E319" s="4">
        <v>123371498.0016</v>
      </c>
      <c r="F319" s="4">
        <f t="shared" si="89"/>
        <v>-58259.97</v>
      </c>
      <c r="G319" s="4">
        <v>1035708.4607000001</v>
      </c>
      <c r="H319" s="4">
        <v>122806.1027</v>
      </c>
      <c r="I319" s="4">
        <v>3737648.176</v>
      </c>
      <c r="J319" s="4">
        <f t="shared" si="90"/>
        <v>1868824.088</v>
      </c>
      <c r="K319" s="4">
        <f t="shared" si="73"/>
        <v>1868824.088</v>
      </c>
      <c r="L319" s="4">
        <v>74285799.936199993</v>
      </c>
      <c r="M319" s="5">
        <f t="shared" si="74"/>
        <v>200626376.61919999</v>
      </c>
      <c r="N319" s="8"/>
      <c r="O319" s="141"/>
      <c r="P319" s="9">
        <v>12</v>
      </c>
      <c r="Q319" s="135"/>
      <c r="R319" s="4" t="s">
        <v>719</v>
      </c>
      <c r="S319" s="4">
        <v>108268328.2414</v>
      </c>
      <c r="T319" s="4">
        <f t="shared" si="87"/>
        <v>-58259.97</v>
      </c>
      <c r="U319" s="4">
        <v>908976.61780000001</v>
      </c>
      <c r="V319" s="4">
        <v>107779.245</v>
      </c>
      <c r="W319" s="4">
        <v>3280300.3221</v>
      </c>
      <c r="X319" s="4">
        <f t="shared" si="81"/>
        <v>1640150.16105</v>
      </c>
      <c r="Y319" s="4">
        <f t="shared" si="88"/>
        <v>1640150.16105</v>
      </c>
      <c r="Z319" s="4">
        <v>121743172.1761</v>
      </c>
      <c r="AA319" s="5">
        <f t="shared" si="75"/>
        <v>232610146.47135001</v>
      </c>
    </row>
    <row r="320" spans="1:27" ht="24.9" customHeight="1" x14ac:dyDescent="0.25">
      <c r="A320" s="146"/>
      <c r="B320" s="148"/>
      <c r="C320" s="1">
        <v>12</v>
      </c>
      <c r="D320" s="4" t="s">
        <v>368</v>
      </c>
      <c r="E320" s="4">
        <v>104770063.5882</v>
      </c>
      <c r="F320" s="4">
        <f t="shared" si="89"/>
        <v>-58259.97</v>
      </c>
      <c r="G320" s="4">
        <v>879622.41370000003</v>
      </c>
      <c r="H320" s="4">
        <v>104298.656</v>
      </c>
      <c r="I320" s="4">
        <v>3174367.3388</v>
      </c>
      <c r="J320" s="4">
        <f t="shared" si="90"/>
        <v>1587183.6694</v>
      </c>
      <c r="K320" s="4">
        <f t="shared" si="73"/>
        <v>1587183.6694</v>
      </c>
      <c r="L320" s="4">
        <v>63648750.574100003</v>
      </c>
      <c r="M320" s="5">
        <f t="shared" si="74"/>
        <v>170931658.9314</v>
      </c>
      <c r="N320" s="8"/>
      <c r="O320" s="141"/>
      <c r="P320" s="9">
        <v>13</v>
      </c>
      <c r="Q320" s="135"/>
      <c r="R320" s="4" t="s">
        <v>720</v>
      </c>
      <c r="S320" s="4">
        <v>128544228.89219999</v>
      </c>
      <c r="T320" s="4">
        <f t="shared" si="87"/>
        <v>-58259.97</v>
      </c>
      <c r="U320" s="4">
        <v>1079113.2379999999</v>
      </c>
      <c r="V320" s="4">
        <v>127952.6973</v>
      </c>
      <c r="W320" s="4">
        <v>3894286.6439</v>
      </c>
      <c r="X320" s="4">
        <f t="shared" si="81"/>
        <v>1947143.32195</v>
      </c>
      <c r="Y320" s="4">
        <f t="shared" si="88"/>
        <v>1947143.32195</v>
      </c>
      <c r="Z320" s="4">
        <v>136062071.5345</v>
      </c>
      <c r="AA320" s="5">
        <f t="shared" si="75"/>
        <v>267702249.71395001</v>
      </c>
    </row>
    <row r="321" spans="1:27" ht="24.9" customHeight="1" x14ac:dyDescent="0.25">
      <c r="A321" s="146"/>
      <c r="B321" s="148"/>
      <c r="C321" s="1">
        <v>13</v>
      </c>
      <c r="D321" s="4" t="s">
        <v>369</v>
      </c>
      <c r="E321" s="4">
        <v>94640933.376499996</v>
      </c>
      <c r="F321" s="4">
        <f t="shared" si="89"/>
        <v>-58259.97</v>
      </c>
      <c r="G321" s="4">
        <v>794628.1139</v>
      </c>
      <c r="H321" s="4">
        <v>94220.705400000006</v>
      </c>
      <c r="I321" s="4">
        <v>2867641.2650000001</v>
      </c>
      <c r="J321" s="4">
        <f t="shared" si="90"/>
        <v>1433820.6325000001</v>
      </c>
      <c r="K321" s="4">
        <f t="shared" si="73"/>
        <v>1433820.6325000001</v>
      </c>
      <c r="L321" s="4">
        <v>61617621.3257</v>
      </c>
      <c r="M321" s="5">
        <f t="shared" si="74"/>
        <v>158522964.18400002</v>
      </c>
      <c r="N321" s="8"/>
      <c r="O321" s="141"/>
      <c r="P321" s="9">
        <v>14</v>
      </c>
      <c r="Q321" s="135"/>
      <c r="R321" s="4" t="s">
        <v>721</v>
      </c>
      <c r="S321" s="4">
        <v>157429435.59020001</v>
      </c>
      <c r="T321" s="4">
        <f t="shared" si="87"/>
        <v>-58259.97</v>
      </c>
      <c r="U321" s="4">
        <v>1321491.1982</v>
      </c>
      <c r="V321" s="4">
        <v>156691.9552</v>
      </c>
      <c r="W321" s="4">
        <v>4768976.3613999998</v>
      </c>
      <c r="X321" s="4">
        <f t="shared" si="81"/>
        <v>2384488.1806999999</v>
      </c>
      <c r="Y321" s="4">
        <f t="shared" si="88"/>
        <v>2384488.1806999999</v>
      </c>
      <c r="Z321" s="4">
        <v>159436365.02739999</v>
      </c>
      <c r="AA321" s="5">
        <f t="shared" si="75"/>
        <v>320670211.98169994</v>
      </c>
    </row>
    <row r="322" spans="1:27" ht="24.9" customHeight="1" x14ac:dyDescent="0.25">
      <c r="A322" s="146"/>
      <c r="B322" s="148"/>
      <c r="C322" s="1">
        <v>14</v>
      </c>
      <c r="D322" s="4" t="s">
        <v>370</v>
      </c>
      <c r="E322" s="4">
        <v>92099479.9833</v>
      </c>
      <c r="F322" s="4">
        <f t="shared" si="89"/>
        <v>-58259.97</v>
      </c>
      <c r="G322" s="4">
        <v>773302.58559999999</v>
      </c>
      <c r="H322" s="4">
        <v>91692.093200000003</v>
      </c>
      <c r="I322" s="4">
        <v>2790682.0389999999</v>
      </c>
      <c r="J322" s="4">
        <f t="shared" si="90"/>
        <v>1395341.0194999999</v>
      </c>
      <c r="K322" s="4">
        <f t="shared" si="73"/>
        <v>1395341.0194999999</v>
      </c>
      <c r="L322" s="4">
        <v>59337636.948899999</v>
      </c>
      <c r="M322" s="5">
        <f t="shared" si="74"/>
        <v>153639192.66050002</v>
      </c>
      <c r="N322" s="8"/>
      <c r="O322" s="141"/>
      <c r="P322" s="9">
        <v>15</v>
      </c>
      <c r="Q322" s="135"/>
      <c r="R322" s="4" t="s">
        <v>722</v>
      </c>
      <c r="S322" s="4">
        <v>127088373.3787</v>
      </c>
      <c r="T322" s="4">
        <f t="shared" si="87"/>
        <v>-58259.97</v>
      </c>
      <c r="U322" s="4">
        <v>1066897.0438999999</v>
      </c>
      <c r="V322" s="4">
        <v>126504.19779999999</v>
      </c>
      <c r="W322" s="4">
        <v>3850201.0376999998</v>
      </c>
      <c r="X322" s="4">
        <f t="shared" si="81"/>
        <v>1925100.5188499999</v>
      </c>
      <c r="Y322" s="4">
        <f t="shared" si="88"/>
        <v>1925100.5188499999</v>
      </c>
      <c r="Z322" s="4">
        <v>134523308.1875</v>
      </c>
      <c r="AA322" s="5">
        <f t="shared" si="75"/>
        <v>264671923.35675001</v>
      </c>
    </row>
    <row r="323" spans="1:27" ht="24.9" customHeight="1" x14ac:dyDescent="0.25">
      <c r="A323" s="146"/>
      <c r="B323" s="148"/>
      <c r="C323" s="1">
        <v>15</v>
      </c>
      <c r="D323" s="4" t="s">
        <v>371</v>
      </c>
      <c r="E323" s="4">
        <v>82039677.850899994</v>
      </c>
      <c r="F323" s="4">
        <f t="shared" si="89"/>
        <v>-58259.97</v>
      </c>
      <c r="G323" s="4">
        <v>688890.02300000004</v>
      </c>
      <c r="H323" s="4">
        <v>81683.1204</v>
      </c>
      <c r="I323" s="4">
        <v>2486055.3289000001</v>
      </c>
      <c r="J323" s="4">
        <f t="shared" si="90"/>
        <v>1243027.66445</v>
      </c>
      <c r="K323" s="4">
        <f t="shared" si="73"/>
        <v>1243027.66445</v>
      </c>
      <c r="L323" s="4">
        <v>52716117.229500003</v>
      </c>
      <c r="M323" s="5">
        <f t="shared" si="74"/>
        <v>136711135.91824999</v>
      </c>
      <c r="N323" s="8"/>
      <c r="O323" s="141"/>
      <c r="P323" s="9">
        <v>16</v>
      </c>
      <c r="Q323" s="135"/>
      <c r="R323" s="4" t="s">
        <v>723</v>
      </c>
      <c r="S323" s="4">
        <v>128243841.35950001</v>
      </c>
      <c r="T323" s="4">
        <f t="shared" si="87"/>
        <v>-58259.97</v>
      </c>
      <c r="U323" s="4">
        <v>1076592.6634</v>
      </c>
      <c r="V323" s="4">
        <v>127653.8275</v>
      </c>
      <c r="W323" s="4">
        <v>3885190.4346000003</v>
      </c>
      <c r="X323" s="4">
        <f t="shared" si="81"/>
        <v>1942595.2173000001</v>
      </c>
      <c r="Y323" s="4">
        <f t="shared" si="88"/>
        <v>1942595.2173000001</v>
      </c>
      <c r="Z323" s="4">
        <v>134663357.7146</v>
      </c>
      <c r="AA323" s="5">
        <f t="shared" si="75"/>
        <v>265995780.8123</v>
      </c>
    </row>
    <row r="324" spans="1:27" ht="24.9" customHeight="1" x14ac:dyDescent="0.25">
      <c r="A324" s="146"/>
      <c r="B324" s="148"/>
      <c r="C324" s="1">
        <v>16</v>
      </c>
      <c r="D324" s="4" t="s">
        <v>372</v>
      </c>
      <c r="E324" s="4">
        <v>88934832.391499996</v>
      </c>
      <c r="F324" s="4">
        <f t="shared" si="89"/>
        <v>-58259.97</v>
      </c>
      <c r="G324" s="4">
        <v>746747.78769999999</v>
      </c>
      <c r="H324" s="4">
        <v>88543.435700000002</v>
      </c>
      <c r="I324" s="4">
        <v>2694851.5075000003</v>
      </c>
      <c r="J324" s="4">
        <f t="shared" si="90"/>
        <v>1347425.7537500001</v>
      </c>
      <c r="K324" s="4">
        <f t="shared" si="73"/>
        <v>1347425.7537500001</v>
      </c>
      <c r="L324" s="4">
        <v>57918230.879900001</v>
      </c>
      <c r="M324" s="5">
        <f t="shared" si="74"/>
        <v>148977520.27855</v>
      </c>
      <c r="N324" s="8"/>
      <c r="O324" s="141"/>
      <c r="P324" s="9">
        <v>17</v>
      </c>
      <c r="Q324" s="135"/>
      <c r="R324" s="4" t="s">
        <v>724</v>
      </c>
      <c r="S324" s="4">
        <v>88091014.607099995</v>
      </c>
      <c r="T324" s="4">
        <f t="shared" si="87"/>
        <v>-58259.97</v>
      </c>
      <c r="U324" s="4">
        <v>739667.24860000005</v>
      </c>
      <c r="V324" s="4">
        <v>87703.881500000003</v>
      </c>
      <c r="W324" s="4">
        <v>2669299.3712000004</v>
      </c>
      <c r="X324" s="4">
        <f t="shared" si="81"/>
        <v>1334649.6856000002</v>
      </c>
      <c r="Y324" s="4">
        <f t="shared" si="88"/>
        <v>1334649.6856000002</v>
      </c>
      <c r="Z324" s="4">
        <v>105978282.00480001</v>
      </c>
      <c r="AA324" s="5">
        <f t="shared" si="75"/>
        <v>196173057.4576</v>
      </c>
    </row>
    <row r="325" spans="1:27" ht="24.9" customHeight="1" x14ac:dyDescent="0.25">
      <c r="A325" s="146"/>
      <c r="B325" s="148"/>
      <c r="C325" s="1">
        <v>17</v>
      </c>
      <c r="D325" s="4" t="s">
        <v>373</v>
      </c>
      <c r="E325" s="4">
        <v>104416438.255</v>
      </c>
      <c r="F325" s="4">
        <f t="shared" si="89"/>
        <v>-58259.97</v>
      </c>
      <c r="G325" s="4">
        <v>876655.11670000001</v>
      </c>
      <c r="H325" s="4">
        <v>103946.8175</v>
      </c>
      <c r="I325" s="4">
        <v>3163659.0048000002</v>
      </c>
      <c r="J325" s="4">
        <f t="shared" si="90"/>
        <v>1581829.5024000001</v>
      </c>
      <c r="K325" s="4">
        <f t="shared" si="73"/>
        <v>1581829.5024000001</v>
      </c>
      <c r="L325" s="4">
        <v>61329574.255199999</v>
      </c>
      <c r="M325" s="5">
        <f t="shared" si="74"/>
        <v>168250183.97679999</v>
      </c>
      <c r="N325" s="8"/>
      <c r="O325" s="141"/>
      <c r="P325" s="9">
        <v>18</v>
      </c>
      <c r="Q325" s="135"/>
      <c r="R325" s="4" t="s">
        <v>725</v>
      </c>
      <c r="S325" s="4">
        <v>108409798.9224</v>
      </c>
      <c r="T325" s="4">
        <f t="shared" si="87"/>
        <v>-58259.97</v>
      </c>
      <c r="U325" s="4">
        <v>910163.70889999997</v>
      </c>
      <c r="V325" s="4">
        <v>107920.00079999999</v>
      </c>
      <c r="W325" s="4">
        <v>3284584.2780999998</v>
      </c>
      <c r="X325" s="4">
        <f t="shared" si="81"/>
        <v>1642292.1390499999</v>
      </c>
      <c r="Y325" s="4">
        <f t="shared" si="88"/>
        <v>1642292.1390499999</v>
      </c>
      <c r="Z325" s="4">
        <v>126169395.0017</v>
      </c>
      <c r="AA325" s="5">
        <f t="shared" si="75"/>
        <v>237181309.80285001</v>
      </c>
    </row>
    <row r="326" spans="1:27" ht="24.9" customHeight="1" x14ac:dyDescent="0.25">
      <c r="A326" s="146"/>
      <c r="B326" s="148"/>
      <c r="C326" s="1">
        <v>18</v>
      </c>
      <c r="D326" s="4" t="s">
        <v>374</v>
      </c>
      <c r="E326" s="4">
        <v>113023307.2527</v>
      </c>
      <c r="F326" s="4">
        <f t="shared" si="89"/>
        <v>-58259.97</v>
      </c>
      <c r="G326" s="4">
        <v>948876.00730000006</v>
      </c>
      <c r="H326" s="4">
        <v>112510.1983</v>
      </c>
      <c r="I326" s="4">
        <v>3424288.6028999998</v>
      </c>
      <c r="J326" s="4">
        <f t="shared" si="90"/>
        <v>1712144.3014499999</v>
      </c>
      <c r="K326" s="4">
        <f t="shared" si="73"/>
        <v>1712144.3014499999</v>
      </c>
      <c r="L326" s="4">
        <v>66746558.413000003</v>
      </c>
      <c r="M326" s="5">
        <f t="shared" si="74"/>
        <v>182485136.20275</v>
      </c>
      <c r="N326" s="8"/>
      <c r="O326" s="141"/>
      <c r="P326" s="9">
        <v>19</v>
      </c>
      <c r="Q326" s="135"/>
      <c r="R326" s="4" t="s">
        <v>726</v>
      </c>
      <c r="S326" s="4">
        <v>85913371.403300002</v>
      </c>
      <c r="T326" s="4">
        <f t="shared" si="87"/>
        <v>-58259.97</v>
      </c>
      <c r="U326" s="4">
        <v>721394.47939999995</v>
      </c>
      <c r="V326" s="4">
        <v>85537.241299999994</v>
      </c>
      <c r="W326" s="4">
        <v>2603356.8928</v>
      </c>
      <c r="X326" s="4">
        <f t="shared" si="81"/>
        <v>1301678.4464</v>
      </c>
      <c r="Y326" s="4">
        <f t="shared" si="88"/>
        <v>1301678.4464</v>
      </c>
      <c r="Z326" s="4">
        <v>109497745.80760001</v>
      </c>
      <c r="AA326" s="5">
        <f t="shared" si="75"/>
        <v>197461467.40799999</v>
      </c>
    </row>
    <row r="327" spans="1:27" ht="24.9" customHeight="1" x14ac:dyDescent="0.25">
      <c r="A327" s="146"/>
      <c r="B327" s="148"/>
      <c r="C327" s="1">
        <v>19</v>
      </c>
      <c r="D327" s="4" t="s">
        <v>375</v>
      </c>
      <c r="E327" s="4">
        <v>99017739.875300005</v>
      </c>
      <c r="F327" s="4">
        <f t="shared" si="89"/>
        <v>-58259.97</v>
      </c>
      <c r="G327" s="4">
        <v>831354.2291</v>
      </c>
      <c r="H327" s="4">
        <v>98575.397200000007</v>
      </c>
      <c r="I327" s="4">
        <v>3000177.8841999997</v>
      </c>
      <c r="J327" s="4">
        <f t="shared" si="90"/>
        <v>1500088.9420999999</v>
      </c>
      <c r="K327" s="4">
        <f t="shared" si="73"/>
        <v>1500088.9420999999</v>
      </c>
      <c r="L327" s="4">
        <v>59853572.829300001</v>
      </c>
      <c r="M327" s="5">
        <f t="shared" si="74"/>
        <v>161243071.30300003</v>
      </c>
      <c r="N327" s="8"/>
      <c r="O327" s="141"/>
      <c r="P327" s="9">
        <v>20</v>
      </c>
      <c r="Q327" s="135"/>
      <c r="R327" s="4" t="s">
        <v>727</v>
      </c>
      <c r="S327" s="4">
        <v>92934622.855399996</v>
      </c>
      <c r="T327" s="4">
        <f t="shared" si="87"/>
        <v>-58259.97</v>
      </c>
      <c r="U327" s="4">
        <v>780310.33279999997</v>
      </c>
      <c r="V327" s="4">
        <v>92523.016399999993</v>
      </c>
      <c r="W327" s="4">
        <v>2815971.4853000003</v>
      </c>
      <c r="X327" s="4">
        <f t="shared" si="81"/>
        <v>1407985.7426500001</v>
      </c>
      <c r="Y327" s="4">
        <f t="shared" si="88"/>
        <v>1407985.7426500001</v>
      </c>
      <c r="Z327" s="4">
        <v>116506388.7308</v>
      </c>
      <c r="AA327" s="5">
        <f t="shared" si="75"/>
        <v>211663570.70805001</v>
      </c>
    </row>
    <row r="328" spans="1:27" ht="24.9" customHeight="1" x14ac:dyDescent="0.25">
      <c r="A328" s="146"/>
      <c r="B328" s="148"/>
      <c r="C328" s="1">
        <v>20</v>
      </c>
      <c r="D328" s="4" t="s">
        <v>376</v>
      </c>
      <c r="E328" s="4">
        <v>87960388.226199999</v>
      </c>
      <c r="F328" s="4">
        <f t="shared" si="89"/>
        <v>-58259.97</v>
      </c>
      <c r="G328" s="4">
        <v>738571.15280000004</v>
      </c>
      <c r="H328" s="4">
        <v>87573.915099999998</v>
      </c>
      <c r="I328" s="4">
        <v>2665343.798</v>
      </c>
      <c r="J328" s="4">
        <f t="shared" si="90"/>
        <v>1332671.899</v>
      </c>
      <c r="K328" s="4">
        <f t="shared" si="73"/>
        <v>1332671.899</v>
      </c>
      <c r="L328" s="4">
        <v>55332796.0176</v>
      </c>
      <c r="M328" s="5">
        <f t="shared" si="74"/>
        <v>145393741.24070001</v>
      </c>
      <c r="N328" s="8"/>
      <c r="O328" s="141"/>
      <c r="P328" s="9">
        <v>21</v>
      </c>
      <c r="Q328" s="135"/>
      <c r="R328" s="4" t="s">
        <v>728</v>
      </c>
      <c r="S328" s="4">
        <v>95986462.175099999</v>
      </c>
      <c r="T328" s="4">
        <f t="shared" si="87"/>
        <v>-58259.97</v>
      </c>
      <c r="U328" s="4">
        <v>805918.54810000001</v>
      </c>
      <c r="V328" s="4">
        <v>95559.435599999997</v>
      </c>
      <c r="W328" s="4">
        <v>2908386.0039000004</v>
      </c>
      <c r="X328" s="4">
        <f t="shared" si="81"/>
        <v>1454193.0019500002</v>
      </c>
      <c r="Y328" s="4">
        <f t="shared" si="88"/>
        <v>1454193.0019500002</v>
      </c>
      <c r="Z328" s="4">
        <v>112556498.7392</v>
      </c>
      <c r="AA328" s="5">
        <f t="shared" si="75"/>
        <v>210840371.92995</v>
      </c>
    </row>
    <row r="329" spans="1:27" ht="24.9" customHeight="1" x14ac:dyDescent="0.25">
      <c r="A329" s="146"/>
      <c r="B329" s="148"/>
      <c r="C329" s="1">
        <v>21</v>
      </c>
      <c r="D329" s="4" t="s">
        <v>377</v>
      </c>
      <c r="E329" s="4">
        <v>96750158.236300007</v>
      </c>
      <c r="F329" s="4">
        <f t="shared" si="89"/>
        <v>-58259.97</v>
      </c>
      <c r="G329" s="4">
        <v>812326.77960000001</v>
      </c>
      <c r="H329" s="4">
        <v>96319.272899999996</v>
      </c>
      <c r="I329" s="4">
        <v>2931511.9278000002</v>
      </c>
      <c r="J329" s="4">
        <f t="shared" si="90"/>
        <v>1465755.9639000001</v>
      </c>
      <c r="K329" s="4">
        <f t="shared" ref="K329:K392" si="91">I329-J329</f>
        <v>1465755.9639000001</v>
      </c>
      <c r="L329" s="4">
        <v>61289697.139300004</v>
      </c>
      <c r="M329" s="5">
        <f t="shared" ref="M329:M392" si="92">E329+F329+G329+H329+I329+L329-J329</f>
        <v>160355997.42200002</v>
      </c>
      <c r="N329" s="8"/>
      <c r="O329" s="141"/>
      <c r="P329" s="9">
        <v>22</v>
      </c>
      <c r="Q329" s="135"/>
      <c r="R329" s="4" t="s">
        <v>729</v>
      </c>
      <c r="S329" s="4">
        <v>178309259.6054</v>
      </c>
      <c r="T329" s="4">
        <f t="shared" si="87"/>
        <v>-58259.97</v>
      </c>
      <c r="U329" s="4">
        <v>1496695.385</v>
      </c>
      <c r="V329" s="4">
        <v>177466.2795</v>
      </c>
      <c r="W329" s="4">
        <v>5401250.4373000003</v>
      </c>
      <c r="X329" s="4">
        <f t="shared" si="81"/>
        <v>2700625.2186500002</v>
      </c>
      <c r="Y329" s="4">
        <f t="shared" si="88"/>
        <v>2700625.2186500002</v>
      </c>
      <c r="Z329" s="4">
        <v>169895680.30270001</v>
      </c>
      <c r="AA329" s="5">
        <f t="shared" ref="AA329:AA392" si="93">S329+T329+U329+V329+W329-X329+Z329</f>
        <v>352521466.82124996</v>
      </c>
    </row>
    <row r="330" spans="1:27" ht="24.9" customHeight="1" x14ac:dyDescent="0.25">
      <c r="A330" s="146"/>
      <c r="B330" s="148"/>
      <c r="C330" s="1">
        <v>22</v>
      </c>
      <c r="D330" s="4" t="s">
        <v>378</v>
      </c>
      <c r="E330" s="4">
        <v>94115334.340599999</v>
      </c>
      <c r="F330" s="4">
        <f t="shared" si="89"/>
        <v>-58259.97</v>
      </c>
      <c r="G330" s="4">
        <v>790217.77240000002</v>
      </c>
      <c r="H330" s="4">
        <v>93697.762000000002</v>
      </c>
      <c r="I330" s="4">
        <v>2851725.2953999997</v>
      </c>
      <c r="J330" s="4">
        <f t="shared" si="90"/>
        <v>1425862.6476999999</v>
      </c>
      <c r="K330" s="4">
        <f t="shared" si="91"/>
        <v>1425862.6476999999</v>
      </c>
      <c r="L330" s="4">
        <v>58177089.546099998</v>
      </c>
      <c r="M330" s="5">
        <f t="shared" si="92"/>
        <v>154543942.09879997</v>
      </c>
      <c r="N330" s="8"/>
      <c r="O330" s="142"/>
      <c r="P330" s="9">
        <v>23</v>
      </c>
      <c r="Q330" s="136"/>
      <c r="R330" s="4" t="s">
        <v>730</v>
      </c>
      <c r="S330" s="4">
        <v>105515009.6997</v>
      </c>
      <c r="T330" s="4">
        <f>-58259.97</f>
        <v>-58259.97</v>
      </c>
      <c r="U330" s="4">
        <v>885873.31299999997</v>
      </c>
      <c r="V330" s="4">
        <v>105039.8382</v>
      </c>
      <c r="W330" s="4">
        <v>3196925.4846000001</v>
      </c>
      <c r="X330" s="4">
        <f t="shared" si="81"/>
        <v>1598462.7423</v>
      </c>
      <c r="Y330" s="4">
        <f t="shared" si="88"/>
        <v>1598462.7423</v>
      </c>
      <c r="Z330" s="4">
        <v>111886398.7511</v>
      </c>
      <c r="AA330" s="5">
        <f t="shared" si="93"/>
        <v>219932524.3743</v>
      </c>
    </row>
    <row r="331" spans="1:27" ht="24.9" customHeight="1" x14ac:dyDescent="0.25">
      <c r="A331" s="146"/>
      <c r="B331" s="148"/>
      <c r="C331" s="1">
        <v>23</v>
      </c>
      <c r="D331" s="4" t="s">
        <v>379</v>
      </c>
      <c r="E331" s="4">
        <v>91031907.897599995</v>
      </c>
      <c r="F331" s="4">
        <f t="shared" si="89"/>
        <v>-58259.97</v>
      </c>
      <c r="G331" s="4">
        <v>764344.50730000006</v>
      </c>
      <c r="H331" s="4">
        <v>90629.915200000003</v>
      </c>
      <c r="I331" s="4">
        <v>2758354.2686999999</v>
      </c>
      <c r="J331" s="4">
        <f t="shared" si="90"/>
        <v>1379177.1343499999</v>
      </c>
      <c r="K331" s="4">
        <f t="shared" si="91"/>
        <v>1379177.1343499999</v>
      </c>
      <c r="L331" s="4">
        <v>57056008.154799998</v>
      </c>
      <c r="M331" s="5">
        <f t="shared" si="92"/>
        <v>150263807.63924998</v>
      </c>
      <c r="N331" s="8"/>
      <c r="O331" s="15"/>
      <c r="P331" s="143"/>
      <c r="Q331" s="144"/>
      <c r="R331" s="11"/>
      <c r="S331" s="11">
        <f>SUM(S308:S330)</f>
        <v>2639378207.2615995</v>
      </c>
      <c r="T331" s="11">
        <f t="shared" ref="T331:Z331" si="94">SUM(T308:T330)</f>
        <v>-1339979.3099999996</v>
      </c>
      <c r="U331" s="11">
        <f t="shared" si="94"/>
        <v>22158466.589500003</v>
      </c>
      <c r="V331" s="11">
        <f t="shared" si="94"/>
        <v>2627375.3927000002</v>
      </c>
      <c r="W331" s="11">
        <f t="shared" si="94"/>
        <v>79965120.856600016</v>
      </c>
      <c r="X331" s="11">
        <f t="shared" si="94"/>
        <v>39982560.428300008</v>
      </c>
      <c r="Y331" s="11">
        <f t="shared" si="94"/>
        <v>39982560.428300008</v>
      </c>
      <c r="Z331" s="11">
        <f t="shared" si="94"/>
        <v>2912694698.3873</v>
      </c>
      <c r="AA331" s="5">
        <f t="shared" si="93"/>
        <v>5615501328.7493992</v>
      </c>
    </row>
    <row r="332" spans="1:27" ht="24.9" customHeight="1" x14ac:dyDescent="0.25">
      <c r="A332" s="146"/>
      <c r="B332" s="148"/>
      <c r="C332" s="1">
        <v>24</v>
      </c>
      <c r="D332" s="4" t="s">
        <v>380</v>
      </c>
      <c r="E332" s="4">
        <v>94173319.357299998</v>
      </c>
      <c r="F332" s="4">
        <f t="shared" si="89"/>
        <v>-58259.97</v>
      </c>
      <c r="G332" s="4">
        <v>790704.32909999997</v>
      </c>
      <c r="H332" s="4">
        <v>93755.454100000003</v>
      </c>
      <c r="I332" s="4">
        <v>2853481.1733000004</v>
      </c>
      <c r="J332" s="4">
        <f t="shared" si="90"/>
        <v>1426740.5866500002</v>
      </c>
      <c r="K332" s="4">
        <f t="shared" si="91"/>
        <v>1426740.5866500002</v>
      </c>
      <c r="L332" s="4">
        <v>57832995.257700004</v>
      </c>
      <c r="M332" s="5">
        <f t="shared" si="92"/>
        <v>154259255.01484999</v>
      </c>
      <c r="N332" s="8"/>
      <c r="O332" s="140">
        <v>33</v>
      </c>
      <c r="P332" s="9">
        <v>1</v>
      </c>
      <c r="Q332" s="134" t="s">
        <v>71</v>
      </c>
      <c r="R332" s="4" t="s">
        <v>731</v>
      </c>
      <c r="S332" s="4">
        <v>97289971.797800004</v>
      </c>
      <c r="T332" s="4">
        <f t="shared" ref="T332:T353" si="95">-1623000.76</f>
        <v>-1623000.76</v>
      </c>
      <c r="U332" s="4">
        <v>829986.2548</v>
      </c>
      <c r="V332" s="4">
        <v>98413.193599999999</v>
      </c>
      <c r="W332" s="4">
        <v>2995241.1601000004</v>
      </c>
      <c r="X332" s="4">
        <v>0</v>
      </c>
      <c r="Y332" s="4">
        <f t="shared" si="88"/>
        <v>2995241.1601000004</v>
      </c>
      <c r="Z332" s="4">
        <v>60222179.911899999</v>
      </c>
      <c r="AA332" s="5">
        <f t="shared" si="93"/>
        <v>159812791.5582</v>
      </c>
    </row>
    <row r="333" spans="1:27" ht="24.9" customHeight="1" x14ac:dyDescent="0.25">
      <c r="A333" s="146"/>
      <c r="B333" s="148"/>
      <c r="C333" s="1">
        <v>25</v>
      </c>
      <c r="D333" s="4" t="s">
        <v>381</v>
      </c>
      <c r="E333" s="4">
        <v>95036280.594099998</v>
      </c>
      <c r="F333" s="4">
        <f t="shared" si="89"/>
        <v>-58259.97</v>
      </c>
      <c r="G333" s="4">
        <v>797945.50230000005</v>
      </c>
      <c r="H333" s="4">
        <v>94614.054999999993</v>
      </c>
      <c r="I333" s="4">
        <v>2879613.0036999998</v>
      </c>
      <c r="J333" s="4">
        <f t="shared" si="90"/>
        <v>1439806.5018499999</v>
      </c>
      <c r="K333" s="4">
        <f t="shared" si="91"/>
        <v>1439806.5018499999</v>
      </c>
      <c r="L333" s="4">
        <v>59165110.182999998</v>
      </c>
      <c r="M333" s="5">
        <f t="shared" si="92"/>
        <v>156475496.86624998</v>
      </c>
      <c r="N333" s="8"/>
      <c r="O333" s="141"/>
      <c r="P333" s="9">
        <v>2</v>
      </c>
      <c r="Q333" s="135"/>
      <c r="R333" s="4" t="s">
        <v>732</v>
      </c>
      <c r="S333" s="4">
        <v>110973105.46160001</v>
      </c>
      <c r="T333" s="4">
        <f t="shared" si="95"/>
        <v>-1623000.76</v>
      </c>
      <c r="U333" s="4">
        <v>944802.46719999996</v>
      </c>
      <c r="V333" s="4">
        <v>112027.1903</v>
      </c>
      <c r="W333" s="4">
        <v>3409588.0764000001</v>
      </c>
      <c r="X333" s="4">
        <v>0</v>
      </c>
      <c r="Y333" s="4">
        <f t="shared" si="88"/>
        <v>3409588.0764000001</v>
      </c>
      <c r="Z333" s="4">
        <v>69866549.4551</v>
      </c>
      <c r="AA333" s="5">
        <f t="shared" si="93"/>
        <v>183683071.8906</v>
      </c>
    </row>
    <row r="334" spans="1:27" ht="24.9" customHeight="1" x14ac:dyDescent="0.25">
      <c r="A334" s="146"/>
      <c r="B334" s="148"/>
      <c r="C334" s="1">
        <v>26</v>
      </c>
      <c r="D334" s="4" t="s">
        <v>382</v>
      </c>
      <c r="E334" s="4">
        <v>101106166.6927</v>
      </c>
      <c r="F334" s="4">
        <f t="shared" si="89"/>
        <v>-58259.97</v>
      </c>
      <c r="G334" s="4">
        <v>848878.37699999998</v>
      </c>
      <c r="H334" s="4">
        <v>100653.2717</v>
      </c>
      <c r="I334" s="4">
        <v>3063418.7494000001</v>
      </c>
      <c r="J334" s="4">
        <f t="shared" si="90"/>
        <v>1531709.3747</v>
      </c>
      <c r="K334" s="4">
        <f t="shared" si="91"/>
        <v>1531709.3747</v>
      </c>
      <c r="L334" s="4">
        <v>65767719.1052</v>
      </c>
      <c r="M334" s="5">
        <f t="shared" si="92"/>
        <v>169296866.8513</v>
      </c>
      <c r="N334" s="8"/>
      <c r="O334" s="141"/>
      <c r="P334" s="9">
        <v>3</v>
      </c>
      <c r="Q334" s="135"/>
      <c r="R334" s="4" t="s">
        <v>894</v>
      </c>
      <c r="S334" s="4">
        <v>119718020.49150001</v>
      </c>
      <c r="T334" s="4">
        <f t="shared" si="95"/>
        <v>-1623000.76</v>
      </c>
      <c r="U334" s="4">
        <v>1018181.7124</v>
      </c>
      <c r="V334" s="4">
        <v>120727.9198</v>
      </c>
      <c r="W334" s="4">
        <v>3674397.9265000005</v>
      </c>
      <c r="X334" s="4">
        <v>0</v>
      </c>
      <c r="Y334" s="4">
        <f t="shared" si="88"/>
        <v>3674397.9265000005</v>
      </c>
      <c r="Z334" s="4">
        <v>72489394.807600006</v>
      </c>
      <c r="AA334" s="5">
        <f t="shared" si="93"/>
        <v>195397722.09780002</v>
      </c>
    </row>
    <row r="335" spans="1:27" ht="24.9" customHeight="1" x14ac:dyDescent="0.25">
      <c r="A335" s="146"/>
      <c r="B335" s="149"/>
      <c r="C335" s="1">
        <v>27</v>
      </c>
      <c r="D335" s="4" t="s">
        <v>383</v>
      </c>
      <c r="E335" s="4">
        <v>90441883.129600003</v>
      </c>
      <c r="F335" s="4">
        <f>-58259.97</f>
        <v>-58259.97</v>
      </c>
      <c r="G335" s="4">
        <v>759393.56480000005</v>
      </c>
      <c r="H335" s="4">
        <v>90042.871700000003</v>
      </c>
      <c r="I335" s="4">
        <v>2740487.3861000002</v>
      </c>
      <c r="J335" s="4">
        <f t="shared" si="90"/>
        <v>1370243.6930500001</v>
      </c>
      <c r="K335" s="4">
        <f t="shared" si="91"/>
        <v>1370243.6930500001</v>
      </c>
      <c r="L335" s="4">
        <v>55335262.643299997</v>
      </c>
      <c r="M335" s="5">
        <f t="shared" si="92"/>
        <v>147938565.93245</v>
      </c>
      <c r="N335" s="8"/>
      <c r="O335" s="141"/>
      <c r="P335" s="9">
        <v>4</v>
      </c>
      <c r="Q335" s="135"/>
      <c r="R335" s="4" t="s">
        <v>733</v>
      </c>
      <c r="S335" s="4">
        <v>130124507.3381</v>
      </c>
      <c r="T335" s="4">
        <f t="shared" si="95"/>
        <v>-1623000.76</v>
      </c>
      <c r="U335" s="4">
        <v>1105503.3328</v>
      </c>
      <c r="V335" s="4">
        <v>131081.82560000001</v>
      </c>
      <c r="W335" s="4">
        <v>3989522.7977</v>
      </c>
      <c r="X335" s="4">
        <v>0</v>
      </c>
      <c r="Y335" s="4">
        <f t="shared" si="88"/>
        <v>3989522.7977</v>
      </c>
      <c r="Z335" s="4">
        <v>79851039.278699994</v>
      </c>
      <c r="AA335" s="5">
        <f t="shared" si="93"/>
        <v>213578653.81290001</v>
      </c>
    </row>
    <row r="336" spans="1:27" ht="24.9" customHeight="1" x14ac:dyDescent="0.25">
      <c r="A336" s="1"/>
      <c r="B336" s="145" t="s">
        <v>841</v>
      </c>
      <c r="C336" s="143"/>
      <c r="D336" s="11"/>
      <c r="E336" s="11">
        <f>SUM(E309:E335)</f>
        <v>2672883418.7978997</v>
      </c>
      <c r="F336" s="11">
        <f t="shared" ref="F336:L336" si="96">SUM(F309:F335)</f>
        <v>-1573019.1899999995</v>
      </c>
      <c r="G336" s="11">
        <f t="shared" si="96"/>
        <v>22441566.815700006</v>
      </c>
      <c r="H336" s="11">
        <f t="shared" si="96"/>
        <v>2660943.1736000008</v>
      </c>
      <c r="I336" s="11">
        <f t="shared" si="96"/>
        <v>80986768.439599991</v>
      </c>
      <c r="J336" s="11">
        <f t="shared" si="96"/>
        <v>40493384.219799995</v>
      </c>
      <c r="K336" s="11">
        <f t="shared" si="96"/>
        <v>40493384.219799995</v>
      </c>
      <c r="L336" s="11">
        <f t="shared" si="96"/>
        <v>1665995637.2880003</v>
      </c>
      <c r="M336" s="5">
        <f t="shared" si="92"/>
        <v>4402901931.1050005</v>
      </c>
      <c r="N336" s="8"/>
      <c r="O336" s="141"/>
      <c r="P336" s="9">
        <v>5</v>
      </c>
      <c r="Q336" s="135"/>
      <c r="R336" s="4" t="s">
        <v>734</v>
      </c>
      <c r="S336" s="4">
        <v>122312527.68279999</v>
      </c>
      <c r="T336" s="4">
        <f t="shared" si="95"/>
        <v>-1623000.76</v>
      </c>
      <c r="U336" s="4">
        <v>1039952.419</v>
      </c>
      <c r="V336" s="4">
        <v>123309.3177</v>
      </c>
      <c r="W336" s="4">
        <v>3752963.7054000003</v>
      </c>
      <c r="X336" s="4">
        <v>0</v>
      </c>
      <c r="Y336" s="4">
        <f t="shared" si="88"/>
        <v>3752963.7054000003</v>
      </c>
      <c r="Z336" s="4">
        <v>70810718.968099996</v>
      </c>
      <c r="AA336" s="5">
        <f t="shared" si="93"/>
        <v>196416471.333</v>
      </c>
    </row>
    <row r="337" spans="1:27" ht="24.9" customHeight="1" x14ac:dyDescent="0.25">
      <c r="A337" s="146">
        <v>17</v>
      </c>
      <c r="B337" s="147" t="s">
        <v>921</v>
      </c>
      <c r="C337" s="1">
        <v>1</v>
      </c>
      <c r="D337" s="4" t="s">
        <v>384</v>
      </c>
      <c r="E337" s="4">
        <v>94449064.468999997</v>
      </c>
      <c r="F337" s="4">
        <f t="shared" ref="F337:F363" si="97">-58259.97</f>
        <v>-58259.97</v>
      </c>
      <c r="G337" s="4">
        <v>793018.12730000005</v>
      </c>
      <c r="H337" s="4">
        <v>94029.805900000007</v>
      </c>
      <c r="I337" s="4">
        <v>2861831.1712000002</v>
      </c>
      <c r="J337" s="4">
        <v>0</v>
      </c>
      <c r="K337" s="4">
        <f t="shared" si="91"/>
        <v>2861831.1712000002</v>
      </c>
      <c r="L337" s="4">
        <v>62794884.356600001</v>
      </c>
      <c r="M337" s="5">
        <f t="shared" si="92"/>
        <v>160934567.95999998</v>
      </c>
      <c r="N337" s="8"/>
      <c r="O337" s="141"/>
      <c r="P337" s="9">
        <v>6</v>
      </c>
      <c r="Q337" s="135"/>
      <c r="R337" s="4" t="s">
        <v>735</v>
      </c>
      <c r="S337" s="4">
        <v>110676616.3695</v>
      </c>
      <c r="T337" s="4">
        <f t="shared" si="95"/>
        <v>-1623000.76</v>
      </c>
      <c r="U337" s="4">
        <v>942314.60479999997</v>
      </c>
      <c r="V337" s="4">
        <v>111732.1992</v>
      </c>
      <c r="W337" s="4">
        <v>3400609.9180000001</v>
      </c>
      <c r="X337" s="4">
        <v>0</v>
      </c>
      <c r="Y337" s="4">
        <f t="shared" si="88"/>
        <v>3400609.9180000001</v>
      </c>
      <c r="Z337" s="4">
        <v>58922679.259999998</v>
      </c>
      <c r="AA337" s="5">
        <f t="shared" si="93"/>
        <v>172430951.59149998</v>
      </c>
    </row>
    <row r="338" spans="1:27" ht="24.9" customHeight="1" x14ac:dyDescent="0.25">
      <c r="A338" s="146"/>
      <c r="B338" s="148"/>
      <c r="C338" s="1">
        <v>2</v>
      </c>
      <c r="D338" s="4" t="s">
        <v>385</v>
      </c>
      <c r="E338" s="4">
        <v>111716614.3353</v>
      </c>
      <c r="F338" s="4">
        <f t="shared" si="97"/>
        <v>-58259.97</v>
      </c>
      <c r="G338" s="4">
        <v>937911.44790000003</v>
      </c>
      <c r="H338" s="4">
        <v>111210.1079</v>
      </c>
      <c r="I338" s="4">
        <v>3384719.8758</v>
      </c>
      <c r="J338" s="4">
        <v>0</v>
      </c>
      <c r="K338" s="4">
        <f t="shared" si="91"/>
        <v>3384719.8758</v>
      </c>
      <c r="L338" s="4">
        <v>73223229.775600001</v>
      </c>
      <c r="M338" s="5">
        <f t="shared" si="92"/>
        <v>189315425.57249999</v>
      </c>
      <c r="N338" s="8"/>
      <c r="O338" s="141"/>
      <c r="P338" s="9">
        <v>7</v>
      </c>
      <c r="Q338" s="135"/>
      <c r="R338" s="4" t="s">
        <v>736</v>
      </c>
      <c r="S338" s="4">
        <v>126639186.4174</v>
      </c>
      <c r="T338" s="4">
        <f t="shared" si="95"/>
        <v>-1623000.76</v>
      </c>
      <c r="U338" s="4">
        <v>1076257.7407</v>
      </c>
      <c r="V338" s="4">
        <v>127614.11500000001</v>
      </c>
      <c r="W338" s="4">
        <v>3883981.7710000002</v>
      </c>
      <c r="X338" s="4">
        <v>0</v>
      </c>
      <c r="Y338" s="4">
        <f t="shared" si="88"/>
        <v>3883981.7710000002</v>
      </c>
      <c r="Z338" s="4">
        <v>77533918.481199995</v>
      </c>
      <c r="AA338" s="5">
        <f t="shared" si="93"/>
        <v>207637957.76529998</v>
      </c>
    </row>
    <row r="339" spans="1:27" ht="24.9" customHeight="1" x14ac:dyDescent="0.25">
      <c r="A339" s="146"/>
      <c r="B339" s="148"/>
      <c r="C339" s="1">
        <v>3</v>
      </c>
      <c r="D339" s="4" t="s">
        <v>386</v>
      </c>
      <c r="E339" s="4">
        <v>138657407.37470001</v>
      </c>
      <c r="F339" s="4">
        <f t="shared" si="97"/>
        <v>-58259.97</v>
      </c>
      <c r="G339" s="4">
        <v>1163973.6856</v>
      </c>
      <c r="H339" s="4">
        <v>138014.77669999999</v>
      </c>
      <c r="I339" s="4">
        <v>4200529.6742000002</v>
      </c>
      <c r="J339" s="4">
        <v>0</v>
      </c>
      <c r="K339" s="4">
        <f t="shared" si="91"/>
        <v>4200529.6742000002</v>
      </c>
      <c r="L339" s="4">
        <v>87649153.283399999</v>
      </c>
      <c r="M339" s="5">
        <f t="shared" si="92"/>
        <v>231750818.82460001</v>
      </c>
      <c r="N339" s="8"/>
      <c r="O339" s="141"/>
      <c r="P339" s="9">
        <v>8</v>
      </c>
      <c r="Q339" s="135"/>
      <c r="R339" s="4" t="s">
        <v>737</v>
      </c>
      <c r="S339" s="4">
        <v>107824498.69239999</v>
      </c>
      <c r="T339" s="4">
        <f t="shared" si="95"/>
        <v>-1623000.76</v>
      </c>
      <c r="U339" s="4">
        <v>918382.26890000002</v>
      </c>
      <c r="V339" s="4">
        <v>108894.49249999999</v>
      </c>
      <c r="W339" s="4">
        <v>3314243.2864999999</v>
      </c>
      <c r="X339" s="4">
        <v>0</v>
      </c>
      <c r="Y339" s="4">
        <f t="shared" si="88"/>
        <v>3314243.2864999999</v>
      </c>
      <c r="Z339" s="4">
        <v>66452054.280299999</v>
      </c>
      <c r="AA339" s="5">
        <f t="shared" si="93"/>
        <v>176995072.2606</v>
      </c>
    </row>
    <row r="340" spans="1:27" ht="24.9" customHeight="1" x14ac:dyDescent="0.25">
      <c r="A340" s="146"/>
      <c r="B340" s="148"/>
      <c r="C340" s="1">
        <v>4</v>
      </c>
      <c r="D340" s="4" t="s">
        <v>387</v>
      </c>
      <c r="E340" s="4">
        <v>104863926.7463</v>
      </c>
      <c r="F340" s="4">
        <f t="shared" si="97"/>
        <v>-58259.97</v>
      </c>
      <c r="G340" s="4">
        <v>880410.02659999998</v>
      </c>
      <c r="H340" s="4">
        <v>104392.04489999999</v>
      </c>
      <c r="I340" s="4">
        <v>3177209.6635999996</v>
      </c>
      <c r="J340" s="4">
        <v>0</v>
      </c>
      <c r="K340" s="4">
        <f t="shared" si="91"/>
        <v>3177209.6635999996</v>
      </c>
      <c r="L340" s="4">
        <v>64210179.382700004</v>
      </c>
      <c r="M340" s="5">
        <f t="shared" si="92"/>
        <v>173177857.89410001</v>
      </c>
      <c r="N340" s="8"/>
      <c r="O340" s="141"/>
      <c r="P340" s="9">
        <v>9</v>
      </c>
      <c r="Q340" s="135"/>
      <c r="R340" s="4" t="s">
        <v>738</v>
      </c>
      <c r="S340" s="4">
        <v>122263416.4041</v>
      </c>
      <c r="T340" s="4">
        <f t="shared" si="95"/>
        <v>-1623000.76</v>
      </c>
      <c r="U340" s="4">
        <v>1039540.3226</v>
      </c>
      <c r="V340" s="4">
        <v>123260.45450000001</v>
      </c>
      <c r="W340" s="4">
        <v>3751476.5381999998</v>
      </c>
      <c r="X340" s="4">
        <v>0</v>
      </c>
      <c r="Y340" s="4">
        <f t="shared" si="88"/>
        <v>3751476.5381999998</v>
      </c>
      <c r="Z340" s="4">
        <v>65851019.812399998</v>
      </c>
      <c r="AA340" s="5">
        <f t="shared" si="93"/>
        <v>191405712.77180001</v>
      </c>
    </row>
    <row r="341" spans="1:27" ht="24.9" customHeight="1" x14ac:dyDescent="0.25">
      <c r="A341" s="146"/>
      <c r="B341" s="148"/>
      <c r="C341" s="1">
        <v>5</v>
      </c>
      <c r="D341" s="4" t="s">
        <v>388</v>
      </c>
      <c r="E341" s="4">
        <v>89974128.981600001</v>
      </c>
      <c r="F341" s="4">
        <f t="shared" si="97"/>
        <v>-58259.97</v>
      </c>
      <c r="G341" s="4">
        <v>755468.60419999994</v>
      </c>
      <c r="H341" s="4">
        <v>89577.481100000005</v>
      </c>
      <c r="I341" s="4">
        <v>2726323.051</v>
      </c>
      <c r="J341" s="4">
        <v>0</v>
      </c>
      <c r="K341" s="4">
        <f t="shared" si="91"/>
        <v>2726323.051</v>
      </c>
      <c r="L341" s="4">
        <v>55722931.373199999</v>
      </c>
      <c r="M341" s="5">
        <f t="shared" si="92"/>
        <v>149210169.52109998</v>
      </c>
      <c r="N341" s="8"/>
      <c r="O341" s="141"/>
      <c r="P341" s="9">
        <v>10</v>
      </c>
      <c r="Q341" s="135"/>
      <c r="R341" s="4" t="s">
        <v>739</v>
      </c>
      <c r="S341" s="4">
        <v>110229186.3159</v>
      </c>
      <c r="T341" s="4">
        <f t="shared" si="95"/>
        <v>-1623000.76</v>
      </c>
      <c r="U341" s="4">
        <v>938560.18519999995</v>
      </c>
      <c r="V341" s="4">
        <v>111287.02989999999</v>
      </c>
      <c r="W341" s="4">
        <v>3387061.0288000004</v>
      </c>
      <c r="X341" s="4">
        <v>0</v>
      </c>
      <c r="Y341" s="4">
        <f t="shared" si="88"/>
        <v>3387061.0288000004</v>
      </c>
      <c r="Z341" s="4">
        <v>62912309.332599998</v>
      </c>
      <c r="AA341" s="5">
        <f t="shared" si="93"/>
        <v>175955403.13239998</v>
      </c>
    </row>
    <row r="342" spans="1:27" ht="24.9" customHeight="1" x14ac:dyDescent="0.25">
      <c r="A342" s="146"/>
      <c r="B342" s="148"/>
      <c r="C342" s="1">
        <v>6</v>
      </c>
      <c r="D342" s="4" t="s">
        <v>389</v>
      </c>
      <c r="E342" s="4">
        <v>88261122.724999994</v>
      </c>
      <c r="F342" s="4">
        <f t="shared" si="97"/>
        <v>-58259.97</v>
      </c>
      <c r="G342" s="4">
        <v>741094.63879999996</v>
      </c>
      <c r="H342" s="4">
        <v>87873.130099999995</v>
      </c>
      <c r="I342" s="4">
        <v>2674450.5138999997</v>
      </c>
      <c r="J342" s="4">
        <v>0</v>
      </c>
      <c r="K342" s="4">
        <f t="shared" si="91"/>
        <v>2674450.5138999997</v>
      </c>
      <c r="L342" s="4">
        <v>58049370.534500003</v>
      </c>
      <c r="M342" s="5">
        <f t="shared" si="92"/>
        <v>149755651.57229999</v>
      </c>
      <c r="N342" s="8"/>
      <c r="O342" s="141"/>
      <c r="P342" s="9">
        <v>11</v>
      </c>
      <c r="Q342" s="135"/>
      <c r="R342" s="4" t="s">
        <v>740</v>
      </c>
      <c r="S342" s="4">
        <v>102098328.47239999</v>
      </c>
      <c r="T342" s="4">
        <f t="shared" si="95"/>
        <v>-1623000.76</v>
      </c>
      <c r="U342" s="4">
        <v>870333.54040000006</v>
      </c>
      <c r="V342" s="4">
        <v>103197.255</v>
      </c>
      <c r="W342" s="4">
        <v>3140845.8009000001</v>
      </c>
      <c r="X342" s="4">
        <v>0</v>
      </c>
      <c r="Y342" s="4">
        <f t="shared" si="88"/>
        <v>3140845.8009000001</v>
      </c>
      <c r="Z342" s="4">
        <v>64178647.571999997</v>
      </c>
      <c r="AA342" s="5">
        <f t="shared" si="93"/>
        <v>168768351.88069999</v>
      </c>
    </row>
    <row r="343" spans="1:27" ht="24.9" customHeight="1" x14ac:dyDescent="0.25">
      <c r="A343" s="146"/>
      <c r="B343" s="148"/>
      <c r="C343" s="1">
        <v>7</v>
      </c>
      <c r="D343" s="4" t="s">
        <v>390</v>
      </c>
      <c r="E343" s="4">
        <v>123917906.32099999</v>
      </c>
      <c r="F343" s="4">
        <f t="shared" si="97"/>
        <v>-58259.97</v>
      </c>
      <c r="G343" s="4">
        <v>1040293.4144</v>
      </c>
      <c r="H343" s="4">
        <v>123349.75019999999</v>
      </c>
      <c r="I343" s="4">
        <v>3754194.2836000002</v>
      </c>
      <c r="J343" s="4">
        <v>0</v>
      </c>
      <c r="K343" s="4">
        <f t="shared" si="91"/>
        <v>3754194.2836000002</v>
      </c>
      <c r="L343" s="4">
        <v>78436306.207000002</v>
      </c>
      <c r="M343" s="5">
        <f t="shared" si="92"/>
        <v>207213790.00620002</v>
      </c>
      <c r="N343" s="8"/>
      <c r="O343" s="141"/>
      <c r="P343" s="9">
        <v>12</v>
      </c>
      <c r="Q343" s="135"/>
      <c r="R343" s="4" t="s">
        <v>741</v>
      </c>
      <c r="S343" s="4">
        <v>121869861.38609999</v>
      </c>
      <c r="T343" s="4">
        <f t="shared" si="95"/>
        <v>-1623000.76</v>
      </c>
      <c r="U343" s="4">
        <v>1036237.9726</v>
      </c>
      <c r="V343" s="4">
        <v>122868.8881</v>
      </c>
      <c r="W343" s="4">
        <v>3739559.0702</v>
      </c>
      <c r="X343" s="4">
        <v>0</v>
      </c>
      <c r="Y343" s="4">
        <f t="shared" si="88"/>
        <v>3739559.0702</v>
      </c>
      <c r="Z343" s="4">
        <v>66270620.254900001</v>
      </c>
      <c r="AA343" s="5">
        <f t="shared" si="93"/>
        <v>191416146.81189999</v>
      </c>
    </row>
    <row r="344" spans="1:27" ht="24.9" customHeight="1" x14ac:dyDescent="0.25">
      <c r="A344" s="146"/>
      <c r="B344" s="148"/>
      <c r="C344" s="1">
        <v>8</v>
      </c>
      <c r="D344" s="4" t="s">
        <v>391</v>
      </c>
      <c r="E344" s="4">
        <v>103991093.5816</v>
      </c>
      <c r="F344" s="4">
        <f t="shared" si="97"/>
        <v>-58259.97</v>
      </c>
      <c r="G344" s="4">
        <v>873086.01729999995</v>
      </c>
      <c r="H344" s="4">
        <v>103523.6219</v>
      </c>
      <c r="I344" s="4">
        <v>3150778.8957000002</v>
      </c>
      <c r="J344" s="4">
        <v>0</v>
      </c>
      <c r="K344" s="4">
        <f t="shared" si="91"/>
        <v>3150778.8957000002</v>
      </c>
      <c r="L344" s="4">
        <v>65567371.669600002</v>
      </c>
      <c r="M344" s="5">
        <f t="shared" si="92"/>
        <v>173627593.8161</v>
      </c>
      <c r="N344" s="8"/>
      <c r="O344" s="141"/>
      <c r="P344" s="9">
        <v>13</v>
      </c>
      <c r="Q344" s="135"/>
      <c r="R344" s="4" t="s">
        <v>742</v>
      </c>
      <c r="S344" s="4">
        <v>127945931.693</v>
      </c>
      <c r="T344" s="4">
        <f t="shared" si="95"/>
        <v>-1623000.76</v>
      </c>
      <c r="U344" s="4">
        <v>1087222.7394000001</v>
      </c>
      <c r="V344" s="4">
        <v>128914.2577</v>
      </c>
      <c r="W344" s="4">
        <v>3923552.0835000002</v>
      </c>
      <c r="X344" s="4">
        <v>0</v>
      </c>
      <c r="Y344" s="4">
        <f t="shared" si="88"/>
        <v>3923552.0835000002</v>
      </c>
      <c r="Z344" s="4">
        <v>74278109.561199993</v>
      </c>
      <c r="AA344" s="5">
        <f t="shared" si="93"/>
        <v>205740729.57479998</v>
      </c>
    </row>
    <row r="345" spans="1:27" ht="24.9" customHeight="1" x14ac:dyDescent="0.25">
      <c r="A345" s="146"/>
      <c r="B345" s="148"/>
      <c r="C345" s="1">
        <v>9</v>
      </c>
      <c r="D345" s="4" t="s">
        <v>392</v>
      </c>
      <c r="E345" s="4">
        <v>91082068.570299998</v>
      </c>
      <c r="F345" s="4">
        <f t="shared" si="97"/>
        <v>-58259.97</v>
      </c>
      <c r="G345" s="4">
        <v>764765.40930000006</v>
      </c>
      <c r="H345" s="4">
        <v>90679.822499999995</v>
      </c>
      <c r="I345" s="4">
        <v>2759873.2131999996</v>
      </c>
      <c r="J345" s="4">
        <v>0</v>
      </c>
      <c r="K345" s="4">
        <f t="shared" si="91"/>
        <v>2759873.2131999996</v>
      </c>
      <c r="L345" s="4">
        <v>59390940.858499996</v>
      </c>
      <c r="M345" s="5">
        <f t="shared" si="92"/>
        <v>154030067.90380001</v>
      </c>
      <c r="N345" s="8"/>
      <c r="O345" s="141"/>
      <c r="P345" s="9">
        <v>14</v>
      </c>
      <c r="Q345" s="135"/>
      <c r="R345" s="4" t="s">
        <v>743</v>
      </c>
      <c r="S345" s="4">
        <v>115125471.509</v>
      </c>
      <c r="T345" s="4">
        <f t="shared" si="95"/>
        <v>-1623000.76</v>
      </c>
      <c r="U345" s="4">
        <v>979645.28559999994</v>
      </c>
      <c r="V345" s="4">
        <v>116158.5756</v>
      </c>
      <c r="W345" s="4">
        <v>3535328.284</v>
      </c>
      <c r="X345" s="4">
        <v>0</v>
      </c>
      <c r="Y345" s="4">
        <f t="shared" si="88"/>
        <v>3535328.284</v>
      </c>
      <c r="Z345" s="4">
        <v>67263848.212799996</v>
      </c>
      <c r="AA345" s="5">
        <f t="shared" si="93"/>
        <v>185397451.10699999</v>
      </c>
    </row>
    <row r="346" spans="1:27" ht="24.9" customHeight="1" x14ac:dyDescent="0.25">
      <c r="A346" s="146"/>
      <c r="B346" s="148"/>
      <c r="C346" s="1">
        <v>10</v>
      </c>
      <c r="D346" s="4" t="s">
        <v>393</v>
      </c>
      <c r="E346" s="4">
        <v>96226536.173800007</v>
      </c>
      <c r="F346" s="4">
        <f t="shared" si="97"/>
        <v>-58259.97</v>
      </c>
      <c r="G346" s="4">
        <v>807933.02720000001</v>
      </c>
      <c r="H346" s="4">
        <v>95798.296600000001</v>
      </c>
      <c r="I346" s="4">
        <v>2915655.824</v>
      </c>
      <c r="J346" s="4">
        <v>0</v>
      </c>
      <c r="K346" s="4">
        <f t="shared" si="91"/>
        <v>2915655.824</v>
      </c>
      <c r="L346" s="4">
        <v>60467622.986699998</v>
      </c>
      <c r="M346" s="5">
        <f t="shared" si="92"/>
        <v>160455286.33829999</v>
      </c>
      <c r="N346" s="8"/>
      <c r="O346" s="141"/>
      <c r="P346" s="9">
        <v>15</v>
      </c>
      <c r="Q346" s="135"/>
      <c r="R346" s="4" t="s">
        <v>744</v>
      </c>
      <c r="S346" s="4">
        <v>102918104.21529999</v>
      </c>
      <c r="T346" s="4">
        <f t="shared" si="95"/>
        <v>-1623000.76</v>
      </c>
      <c r="U346" s="4">
        <v>877212.34080000001</v>
      </c>
      <c r="V346" s="4">
        <v>104012.88860000001</v>
      </c>
      <c r="W346" s="4">
        <v>3165669.9062000001</v>
      </c>
      <c r="X346" s="4">
        <v>0</v>
      </c>
      <c r="Y346" s="4">
        <f t="shared" si="88"/>
        <v>3165669.9062000001</v>
      </c>
      <c r="Z346" s="4">
        <v>60133244.351099998</v>
      </c>
      <c r="AA346" s="5">
        <f t="shared" si="93"/>
        <v>165575242.942</v>
      </c>
    </row>
    <row r="347" spans="1:27" ht="24.9" customHeight="1" x14ac:dyDescent="0.25">
      <c r="A347" s="146"/>
      <c r="B347" s="148"/>
      <c r="C347" s="1">
        <v>11</v>
      </c>
      <c r="D347" s="4" t="s">
        <v>394</v>
      </c>
      <c r="E347" s="4">
        <v>133879478.13940001</v>
      </c>
      <c r="F347" s="4">
        <f t="shared" si="97"/>
        <v>-58259.97</v>
      </c>
      <c r="G347" s="4">
        <v>1123881.719</v>
      </c>
      <c r="H347" s="4">
        <v>133260.989</v>
      </c>
      <c r="I347" s="4">
        <v>4055846.4246</v>
      </c>
      <c r="J347" s="4">
        <v>0</v>
      </c>
      <c r="K347" s="4">
        <f t="shared" si="91"/>
        <v>4055846.4246</v>
      </c>
      <c r="L347" s="4">
        <v>82059368.290199995</v>
      </c>
      <c r="M347" s="5">
        <f t="shared" si="92"/>
        <v>221193575.59220001</v>
      </c>
      <c r="N347" s="8"/>
      <c r="O347" s="141"/>
      <c r="P347" s="9">
        <v>16</v>
      </c>
      <c r="Q347" s="135"/>
      <c r="R347" s="4" t="s">
        <v>745</v>
      </c>
      <c r="S347" s="4">
        <v>114547036.4765</v>
      </c>
      <c r="T347" s="4">
        <f t="shared" si="95"/>
        <v>-1623000.76</v>
      </c>
      <c r="U347" s="4">
        <v>974791.59340000001</v>
      </c>
      <c r="V347" s="4">
        <v>115583.0632</v>
      </c>
      <c r="W347" s="4">
        <v>3517812.3567999997</v>
      </c>
      <c r="X347" s="4">
        <v>0</v>
      </c>
      <c r="Y347" s="4">
        <f t="shared" si="88"/>
        <v>3517812.3567999997</v>
      </c>
      <c r="Z347" s="4">
        <v>77737826.207699999</v>
      </c>
      <c r="AA347" s="5">
        <f t="shared" si="93"/>
        <v>195270048.93760002</v>
      </c>
    </row>
    <row r="348" spans="1:27" ht="24.9" customHeight="1" x14ac:dyDescent="0.25">
      <c r="A348" s="146"/>
      <c r="B348" s="148"/>
      <c r="C348" s="1">
        <v>12</v>
      </c>
      <c r="D348" s="4" t="s">
        <v>395</v>
      </c>
      <c r="E348" s="4">
        <v>98970421.0572</v>
      </c>
      <c r="F348" s="4">
        <f t="shared" si="97"/>
        <v>-58259.97</v>
      </c>
      <c r="G348" s="4">
        <v>830957.17330000002</v>
      </c>
      <c r="H348" s="4">
        <v>98528.3174</v>
      </c>
      <c r="I348" s="4">
        <v>2998744.9955000002</v>
      </c>
      <c r="J348" s="4">
        <v>0</v>
      </c>
      <c r="K348" s="4">
        <f t="shared" si="91"/>
        <v>2998744.9955000002</v>
      </c>
      <c r="L348" s="4">
        <v>61769316.194799997</v>
      </c>
      <c r="M348" s="5">
        <f t="shared" si="92"/>
        <v>164609707.76819998</v>
      </c>
      <c r="N348" s="8"/>
      <c r="O348" s="141"/>
      <c r="P348" s="9">
        <v>17</v>
      </c>
      <c r="Q348" s="135"/>
      <c r="R348" s="4" t="s">
        <v>746</v>
      </c>
      <c r="S348" s="4">
        <v>113608557.0089</v>
      </c>
      <c r="T348" s="4">
        <f t="shared" si="95"/>
        <v>-1623000.76</v>
      </c>
      <c r="U348" s="4">
        <v>966916.74100000004</v>
      </c>
      <c r="V348" s="4">
        <v>114649.3256</v>
      </c>
      <c r="W348" s="4">
        <v>3489393.7150999997</v>
      </c>
      <c r="X348" s="4">
        <v>0</v>
      </c>
      <c r="Y348" s="4">
        <f t="shared" si="88"/>
        <v>3489393.7150999997</v>
      </c>
      <c r="Z348" s="4">
        <v>72539823.600099996</v>
      </c>
      <c r="AA348" s="5">
        <f t="shared" si="93"/>
        <v>189096339.63069999</v>
      </c>
    </row>
    <row r="349" spans="1:27" ht="24.9" customHeight="1" x14ac:dyDescent="0.25">
      <c r="A349" s="146"/>
      <c r="B349" s="148"/>
      <c r="C349" s="1">
        <v>13</v>
      </c>
      <c r="D349" s="4" t="s">
        <v>396</v>
      </c>
      <c r="E349" s="4">
        <v>83538088.7465</v>
      </c>
      <c r="F349" s="4">
        <f t="shared" si="97"/>
        <v>-58259.97</v>
      </c>
      <c r="G349" s="4">
        <v>701463.30240000004</v>
      </c>
      <c r="H349" s="4">
        <v>83173.960300000006</v>
      </c>
      <c r="I349" s="4">
        <v>2531429.5794000002</v>
      </c>
      <c r="J349" s="4">
        <v>0</v>
      </c>
      <c r="K349" s="4">
        <f t="shared" si="91"/>
        <v>2531429.5794000002</v>
      </c>
      <c r="L349" s="4">
        <v>59180866.567699999</v>
      </c>
      <c r="M349" s="5">
        <f t="shared" si="92"/>
        <v>145976762.18629998</v>
      </c>
      <c r="N349" s="8"/>
      <c r="O349" s="141"/>
      <c r="P349" s="9">
        <v>18</v>
      </c>
      <c r="Q349" s="135"/>
      <c r="R349" s="4" t="s">
        <v>747</v>
      </c>
      <c r="S349" s="4">
        <v>127403677.1429</v>
      </c>
      <c r="T349" s="4">
        <f t="shared" si="95"/>
        <v>-1623000.76</v>
      </c>
      <c r="U349" s="4">
        <v>1082672.6403000001</v>
      </c>
      <c r="V349" s="4">
        <v>128374.743</v>
      </c>
      <c r="W349" s="4">
        <v>3907131.7586000003</v>
      </c>
      <c r="X349" s="4">
        <v>0</v>
      </c>
      <c r="Y349" s="4">
        <f t="shared" si="88"/>
        <v>3907131.7586000003</v>
      </c>
      <c r="Z349" s="4">
        <v>76653196.063199997</v>
      </c>
      <c r="AA349" s="5">
        <f t="shared" si="93"/>
        <v>207552051.588</v>
      </c>
    </row>
    <row r="350" spans="1:27" ht="24.9" customHeight="1" x14ac:dyDescent="0.25">
      <c r="A350" s="146"/>
      <c r="B350" s="148"/>
      <c r="C350" s="1">
        <v>14</v>
      </c>
      <c r="D350" s="4" t="s">
        <v>397</v>
      </c>
      <c r="E350" s="4">
        <v>114842253.7436</v>
      </c>
      <c r="F350" s="4">
        <f t="shared" si="97"/>
        <v>-58259.97</v>
      </c>
      <c r="G350" s="4">
        <v>964138.92520000006</v>
      </c>
      <c r="H350" s="4">
        <v>114319.9543</v>
      </c>
      <c r="I350" s="4">
        <v>3479369.1778000002</v>
      </c>
      <c r="J350" s="4">
        <v>0</v>
      </c>
      <c r="K350" s="4">
        <f t="shared" si="91"/>
        <v>3479369.1778000002</v>
      </c>
      <c r="L350" s="4">
        <v>76100000.542799994</v>
      </c>
      <c r="M350" s="5">
        <f t="shared" si="92"/>
        <v>195441822.37369999</v>
      </c>
      <c r="N350" s="8"/>
      <c r="O350" s="141"/>
      <c r="P350" s="9">
        <v>19</v>
      </c>
      <c r="Q350" s="135"/>
      <c r="R350" s="4" t="s">
        <v>748</v>
      </c>
      <c r="S350" s="4">
        <v>117334396.478</v>
      </c>
      <c r="T350" s="4">
        <f t="shared" si="95"/>
        <v>-1623000.76</v>
      </c>
      <c r="U350" s="4">
        <v>998180.54249999998</v>
      </c>
      <c r="V350" s="4">
        <v>118356.3395</v>
      </c>
      <c r="W350" s="4">
        <v>3602218.0236000004</v>
      </c>
      <c r="X350" s="4">
        <v>0</v>
      </c>
      <c r="Y350" s="4">
        <f t="shared" si="88"/>
        <v>3602218.0236000004</v>
      </c>
      <c r="Z350" s="4">
        <v>61431648.7249</v>
      </c>
      <c r="AA350" s="5">
        <f t="shared" si="93"/>
        <v>181861799.34849998</v>
      </c>
    </row>
    <row r="351" spans="1:27" ht="24.9" customHeight="1" x14ac:dyDescent="0.25">
      <c r="A351" s="146"/>
      <c r="B351" s="148"/>
      <c r="C351" s="1">
        <v>15</v>
      </c>
      <c r="D351" s="4" t="s">
        <v>398</v>
      </c>
      <c r="E351" s="4">
        <v>129175403.0469</v>
      </c>
      <c r="F351" s="4">
        <f t="shared" si="97"/>
        <v>-58259.97</v>
      </c>
      <c r="G351" s="4">
        <v>1084409.4682</v>
      </c>
      <c r="H351" s="4">
        <v>128580.6822</v>
      </c>
      <c r="I351" s="4">
        <v>3913399.5950000002</v>
      </c>
      <c r="J351" s="4">
        <v>0</v>
      </c>
      <c r="K351" s="4">
        <f t="shared" si="91"/>
        <v>3913399.5950000002</v>
      </c>
      <c r="L351" s="4">
        <v>81850527.312299997</v>
      </c>
      <c r="M351" s="5">
        <f t="shared" si="92"/>
        <v>216094060.13460001</v>
      </c>
      <c r="N351" s="8"/>
      <c r="O351" s="141"/>
      <c r="P351" s="9">
        <v>20</v>
      </c>
      <c r="Q351" s="135"/>
      <c r="R351" s="4" t="s">
        <v>749</v>
      </c>
      <c r="S351" s="4">
        <v>106629966.4206</v>
      </c>
      <c r="T351" s="4">
        <f t="shared" si="95"/>
        <v>-1623000.76</v>
      </c>
      <c r="U351" s="4">
        <v>908358.85809999995</v>
      </c>
      <c r="V351" s="4">
        <v>107705.99589999999</v>
      </c>
      <c r="W351" s="4">
        <v>3278070.9609999997</v>
      </c>
      <c r="X351" s="4">
        <v>0</v>
      </c>
      <c r="Y351" s="4">
        <f t="shared" si="88"/>
        <v>3278070.9609999997</v>
      </c>
      <c r="Z351" s="4">
        <v>55198896.626400001</v>
      </c>
      <c r="AA351" s="5">
        <f t="shared" si="93"/>
        <v>164499998.102</v>
      </c>
    </row>
    <row r="352" spans="1:27" ht="24.9" customHeight="1" x14ac:dyDescent="0.25">
      <c r="A352" s="146"/>
      <c r="B352" s="148"/>
      <c r="C352" s="1">
        <v>16</v>
      </c>
      <c r="D352" s="4" t="s">
        <v>399</v>
      </c>
      <c r="E352" s="4">
        <v>94657570.623899996</v>
      </c>
      <c r="F352" s="4">
        <f t="shared" si="97"/>
        <v>-58259.97</v>
      </c>
      <c r="G352" s="4">
        <v>794767.71829999995</v>
      </c>
      <c r="H352" s="4">
        <v>94237.258499999996</v>
      </c>
      <c r="I352" s="4">
        <v>2868145.0671000001</v>
      </c>
      <c r="J352" s="4">
        <v>0</v>
      </c>
      <c r="K352" s="4">
        <f t="shared" si="91"/>
        <v>2868145.0671000001</v>
      </c>
      <c r="L352" s="4">
        <v>62240578.742700003</v>
      </c>
      <c r="M352" s="5">
        <f t="shared" si="92"/>
        <v>160597039.44049999</v>
      </c>
      <c r="N352" s="8"/>
      <c r="O352" s="141"/>
      <c r="P352" s="9">
        <v>21</v>
      </c>
      <c r="Q352" s="135"/>
      <c r="R352" s="4" t="s">
        <v>750</v>
      </c>
      <c r="S352" s="4">
        <v>109969152.67209999</v>
      </c>
      <c r="T352" s="4">
        <f t="shared" si="95"/>
        <v>-1623000.76</v>
      </c>
      <c r="U352" s="4">
        <v>936378.22320000001</v>
      </c>
      <c r="V352" s="4">
        <v>111028.31020000001</v>
      </c>
      <c r="W352" s="4">
        <v>3379186.7990000001</v>
      </c>
      <c r="X352" s="4">
        <v>0</v>
      </c>
      <c r="Y352" s="4">
        <f t="shared" si="88"/>
        <v>3379186.7990000001</v>
      </c>
      <c r="Z352" s="4">
        <v>70443876.909199998</v>
      </c>
      <c r="AA352" s="5">
        <f t="shared" si="93"/>
        <v>183216622.15369999</v>
      </c>
    </row>
    <row r="353" spans="1:27" ht="24.9" customHeight="1" x14ac:dyDescent="0.25">
      <c r="A353" s="146"/>
      <c r="B353" s="148"/>
      <c r="C353" s="1">
        <v>17</v>
      </c>
      <c r="D353" s="4" t="s">
        <v>400</v>
      </c>
      <c r="E353" s="4">
        <v>100169043.248</v>
      </c>
      <c r="F353" s="4">
        <f t="shared" si="97"/>
        <v>-58259.97</v>
      </c>
      <c r="G353" s="4">
        <v>841014.9031</v>
      </c>
      <c r="H353" s="4">
        <v>99720.883300000001</v>
      </c>
      <c r="I353" s="4">
        <v>3035041.1700999998</v>
      </c>
      <c r="J353" s="4">
        <v>0</v>
      </c>
      <c r="K353" s="4">
        <f t="shared" si="91"/>
        <v>3035041.1700999998</v>
      </c>
      <c r="L353" s="4">
        <v>66836450.604199998</v>
      </c>
      <c r="M353" s="5">
        <f t="shared" si="92"/>
        <v>170923010.8387</v>
      </c>
      <c r="N353" s="8"/>
      <c r="O353" s="141"/>
      <c r="P353" s="9">
        <v>22</v>
      </c>
      <c r="Q353" s="135"/>
      <c r="R353" s="4" t="s">
        <v>751</v>
      </c>
      <c r="S353" s="4">
        <v>105745990.58419999</v>
      </c>
      <c r="T353" s="4">
        <f t="shared" si="95"/>
        <v>-1623000.76</v>
      </c>
      <c r="U353" s="4">
        <v>900941.34979999997</v>
      </c>
      <c r="V353" s="4">
        <v>106826.4865</v>
      </c>
      <c r="W353" s="4">
        <v>3251302.7754000002</v>
      </c>
      <c r="X353" s="4">
        <v>0</v>
      </c>
      <c r="Y353" s="4">
        <f t="shared" si="88"/>
        <v>3251302.7754000002</v>
      </c>
      <c r="Z353" s="4">
        <v>68071531.102400005</v>
      </c>
      <c r="AA353" s="5">
        <f t="shared" si="93"/>
        <v>176453591.53829998</v>
      </c>
    </row>
    <row r="354" spans="1:27" ht="24.9" customHeight="1" x14ac:dyDescent="0.25">
      <c r="A354" s="146"/>
      <c r="B354" s="148"/>
      <c r="C354" s="1">
        <v>18</v>
      </c>
      <c r="D354" s="4" t="s">
        <v>401</v>
      </c>
      <c r="E354" s="4">
        <v>104477065.14139999</v>
      </c>
      <c r="F354" s="4">
        <f t="shared" si="97"/>
        <v>-58259.97</v>
      </c>
      <c r="G354" s="4">
        <v>877163.84160000004</v>
      </c>
      <c r="H354" s="4">
        <v>104007.13800000001</v>
      </c>
      <c r="I354" s="4">
        <v>3165494.8826000001</v>
      </c>
      <c r="J354" s="4">
        <v>0</v>
      </c>
      <c r="K354" s="4">
        <f t="shared" si="91"/>
        <v>3165494.8826000001</v>
      </c>
      <c r="L354" s="4">
        <v>70951467.484400004</v>
      </c>
      <c r="M354" s="5">
        <f t="shared" si="92"/>
        <v>179516938.51800001</v>
      </c>
      <c r="N354" s="8"/>
      <c r="O354" s="142"/>
      <c r="P354" s="9">
        <v>23</v>
      </c>
      <c r="Q354" s="136"/>
      <c r="R354" s="4" t="s">
        <v>752</v>
      </c>
      <c r="S354" s="4">
        <v>99035404.992200002</v>
      </c>
      <c r="T354" s="4">
        <f>-1623000.76</f>
        <v>-1623000.76</v>
      </c>
      <c r="U354" s="4">
        <v>844632.31709999999</v>
      </c>
      <c r="V354" s="4">
        <v>100149.8076</v>
      </c>
      <c r="W354" s="4">
        <v>3048095.6363000004</v>
      </c>
      <c r="X354" s="4">
        <v>0</v>
      </c>
      <c r="Y354" s="4">
        <f t="shared" si="88"/>
        <v>3048095.6363000004</v>
      </c>
      <c r="Z354" s="4">
        <v>61590334.979699999</v>
      </c>
      <c r="AA354" s="5">
        <f t="shared" si="93"/>
        <v>162995616.9729</v>
      </c>
    </row>
    <row r="355" spans="1:27" ht="24.9" customHeight="1" x14ac:dyDescent="0.25">
      <c r="A355" s="146"/>
      <c r="B355" s="148"/>
      <c r="C355" s="1">
        <v>19</v>
      </c>
      <c r="D355" s="4" t="s">
        <v>402</v>
      </c>
      <c r="E355" s="4">
        <v>107942054.8458</v>
      </c>
      <c r="F355" s="4">
        <f t="shared" si="97"/>
        <v>-58259.97</v>
      </c>
      <c r="G355" s="4">
        <v>906238.83290000004</v>
      </c>
      <c r="H355" s="4">
        <v>107454.6201</v>
      </c>
      <c r="I355" s="4">
        <v>3270420.2481000004</v>
      </c>
      <c r="J355" s="4">
        <v>0</v>
      </c>
      <c r="K355" s="4">
        <f t="shared" si="91"/>
        <v>3270420.2481000004</v>
      </c>
      <c r="L355" s="4">
        <v>68401250.556099996</v>
      </c>
      <c r="M355" s="5">
        <f t="shared" si="92"/>
        <v>180569159.13300002</v>
      </c>
      <c r="N355" s="8"/>
      <c r="O355" s="15"/>
      <c r="P355" s="143"/>
      <c r="Q355" s="144"/>
      <c r="R355" s="11"/>
      <c r="S355" s="11">
        <f>SUM(S332:S354)</f>
        <v>2622282916.0223002</v>
      </c>
      <c r="T355" s="11">
        <f t="shared" ref="T355:Z355" si="98">SUM(T332:T354)</f>
        <v>-37329017.480000012</v>
      </c>
      <c r="U355" s="11">
        <f t="shared" si="98"/>
        <v>22317005.452599999</v>
      </c>
      <c r="V355" s="11">
        <f t="shared" si="98"/>
        <v>2646173.6746000005</v>
      </c>
      <c r="W355" s="11">
        <f t="shared" si="98"/>
        <v>80537253.379199982</v>
      </c>
      <c r="X355" s="11">
        <f t="shared" si="98"/>
        <v>0</v>
      </c>
      <c r="Y355" s="11">
        <f t="shared" si="98"/>
        <v>80537253.379199982</v>
      </c>
      <c r="Z355" s="11">
        <f t="shared" si="98"/>
        <v>1560703467.7535</v>
      </c>
      <c r="AA355" s="5">
        <f t="shared" si="93"/>
        <v>4251157798.8022003</v>
      </c>
    </row>
    <row r="356" spans="1:27" ht="24.9" customHeight="1" x14ac:dyDescent="0.25">
      <c r="A356" s="146"/>
      <c r="B356" s="148"/>
      <c r="C356" s="1">
        <v>20</v>
      </c>
      <c r="D356" s="4" t="s">
        <v>403</v>
      </c>
      <c r="E356" s="4">
        <v>108875899.58329999</v>
      </c>
      <c r="F356" s="4">
        <f t="shared" si="97"/>
        <v>-58259.97</v>
      </c>
      <c r="G356" s="4">
        <v>914074.79500000004</v>
      </c>
      <c r="H356" s="4">
        <v>108383.7464</v>
      </c>
      <c r="I356" s="4">
        <v>3298698.5427999999</v>
      </c>
      <c r="J356" s="4">
        <v>0</v>
      </c>
      <c r="K356" s="4">
        <f t="shared" si="91"/>
        <v>3298698.5427999999</v>
      </c>
      <c r="L356" s="4">
        <v>69333361.010000005</v>
      </c>
      <c r="M356" s="5">
        <f t="shared" si="92"/>
        <v>182472157.70749998</v>
      </c>
      <c r="N356" s="8"/>
      <c r="O356" s="140">
        <v>34</v>
      </c>
      <c r="P356" s="9">
        <v>1</v>
      </c>
      <c r="Q356" s="134" t="s">
        <v>72</v>
      </c>
      <c r="R356" s="4" t="s">
        <v>753</v>
      </c>
      <c r="S356" s="4">
        <v>99852503.775000006</v>
      </c>
      <c r="T356" s="4">
        <f>-58259.97</f>
        <v>-58259.97</v>
      </c>
      <c r="U356" s="4">
        <v>838358.79630000005</v>
      </c>
      <c r="V356" s="4">
        <v>99405.943199999994</v>
      </c>
      <c r="W356" s="4">
        <v>3025455.8544999999</v>
      </c>
      <c r="X356" s="4">
        <v>0</v>
      </c>
      <c r="Y356" s="4">
        <f t="shared" si="88"/>
        <v>3025455.8544999999</v>
      </c>
      <c r="Z356" s="4">
        <v>54473367.710199997</v>
      </c>
      <c r="AA356" s="5">
        <f t="shared" si="93"/>
        <v>158230832.1092</v>
      </c>
    </row>
    <row r="357" spans="1:27" ht="24.9" customHeight="1" x14ac:dyDescent="0.25">
      <c r="A357" s="146"/>
      <c r="B357" s="148"/>
      <c r="C357" s="1">
        <v>21</v>
      </c>
      <c r="D357" s="4" t="s">
        <v>404</v>
      </c>
      <c r="E357" s="4">
        <v>101991205.03659999</v>
      </c>
      <c r="F357" s="4">
        <f t="shared" si="97"/>
        <v>-58259.97</v>
      </c>
      <c r="G357" s="4">
        <v>856304.80090000003</v>
      </c>
      <c r="H357" s="4">
        <v>101533.8383</v>
      </c>
      <c r="I357" s="4">
        <v>3090219.1092999997</v>
      </c>
      <c r="J357" s="4">
        <v>0</v>
      </c>
      <c r="K357" s="4">
        <f t="shared" si="91"/>
        <v>3090219.1092999997</v>
      </c>
      <c r="L357" s="4">
        <v>66825350.788400002</v>
      </c>
      <c r="M357" s="5">
        <f t="shared" si="92"/>
        <v>172806353.60350001</v>
      </c>
      <c r="N357" s="8"/>
      <c r="O357" s="141"/>
      <c r="P357" s="9">
        <v>2</v>
      </c>
      <c r="Q357" s="135"/>
      <c r="R357" s="4" t="s">
        <v>754</v>
      </c>
      <c r="S357" s="4">
        <v>170912065.10460001</v>
      </c>
      <c r="T357" s="4">
        <f t="shared" ref="T357:T411" si="99">-58259.97</f>
        <v>-58259.97</v>
      </c>
      <c r="U357" s="4">
        <v>1434624.9650000001</v>
      </c>
      <c r="V357" s="4">
        <v>170106.46090000001</v>
      </c>
      <c r="W357" s="4">
        <v>5177251.6948999995</v>
      </c>
      <c r="X357" s="4">
        <v>0</v>
      </c>
      <c r="Y357" s="4">
        <f t="shared" si="88"/>
        <v>5177251.6948999995</v>
      </c>
      <c r="Z357" s="4">
        <v>71193527.210199997</v>
      </c>
      <c r="AA357" s="5">
        <f t="shared" si="93"/>
        <v>248829315.46560001</v>
      </c>
    </row>
    <row r="358" spans="1:27" ht="24.9" customHeight="1" x14ac:dyDescent="0.25">
      <c r="A358" s="146"/>
      <c r="B358" s="148"/>
      <c r="C358" s="1">
        <v>22</v>
      </c>
      <c r="D358" s="4" t="s">
        <v>405</v>
      </c>
      <c r="E358" s="4">
        <v>93547542.3785</v>
      </c>
      <c r="F358" s="4">
        <f t="shared" si="97"/>
        <v>-58259.97</v>
      </c>
      <c r="G358" s="4">
        <v>785453.38710000005</v>
      </c>
      <c r="H358" s="4">
        <v>93132.839000000007</v>
      </c>
      <c r="I358" s="4">
        <v>2834531.6573000001</v>
      </c>
      <c r="J358" s="4">
        <v>0</v>
      </c>
      <c r="K358" s="4">
        <f t="shared" si="91"/>
        <v>2834531.6573000001</v>
      </c>
      <c r="L358" s="4">
        <v>62304711.011500001</v>
      </c>
      <c r="M358" s="5">
        <f t="shared" si="92"/>
        <v>159507111.30339998</v>
      </c>
      <c r="N358" s="8"/>
      <c r="O358" s="141"/>
      <c r="P358" s="9">
        <v>3</v>
      </c>
      <c r="Q358" s="135"/>
      <c r="R358" s="4" t="s">
        <v>755</v>
      </c>
      <c r="S358" s="4">
        <v>117366903.9851</v>
      </c>
      <c r="T358" s="4">
        <f t="shared" si="99"/>
        <v>-58259.97</v>
      </c>
      <c r="U358" s="4">
        <v>985323.45689999999</v>
      </c>
      <c r="V358" s="4">
        <v>116831.84819999999</v>
      </c>
      <c r="W358" s="4">
        <v>3555819.5777999996</v>
      </c>
      <c r="X358" s="4">
        <v>0</v>
      </c>
      <c r="Y358" s="4">
        <f t="shared" si="88"/>
        <v>3555819.5777999996</v>
      </c>
      <c r="Z358" s="4">
        <v>60940038.148000002</v>
      </c>
      <c r="AA358" s="5">
        <f t="shared" si="93"/>
        <v>182906657.046</v>
      </c>
    </row>
    <row r="359" spans="1:27" ht="24.9" customHeight="1" x14ac:dyDescent="0.25">
      <c r="A359" s="146"/>
      <c r="B359" s="148"/>
      <c r="C359" s="1">
        <v>23</v>
      </c>
      <c r="D359" s="4" t="s">
        <v>406</v>
      </c>
      <c r="E359" s="4">
        <v>114816512.21960001</v>
      </c>
      <c r="F359" s="4">
        <f t="shared" si="97"/>
        <v>-58259.97</v>
      </c>
      <c r="G359" s="4">
        <v>963922.92610000004</v>
      </c>
      <c r="H359" s="4">
        <v>114294.3428</v>
      </c>
      <c r="I359" s="4">
        <v>3478589.6837999998</v>
      </c>
      <c r="J359" s="4">
        <v>0</v>
      </c>
      <c r="K359" s="4">
        <f t="shared" si="91"/>
        <v>3478589.6837999998</v>
      </c>
      <c r="L359" s="4">
        <v>71020121.900399998</v>
      </c>
      <c r="M359" s="5">
        <f t="shared" si="92"/>
        <v>190335181.1027</v>
      </c>
      <c r="N359" s="8"/>
      <c r="O359" s="141"/>
      <c r="P359" s="9">
        <v>4</v>
      </c>
      <c r="Q359" s="135"/>
      <c r="R359" s="4" t="s">
        <v>756</v>
      </c>
      <c r="S359" s="4">
        <v>140148088.03259999</v>
      </c>
      <c r="T359" s="4">
        <f t="shared" si="99"/>
        <v>-58259.97</v>
      </c>
      <c r="U359" s="4">
        <v>1176482.1000999999</v>
      </c>
      <c r="V359" s="4">
        <v>139497.92540000001</v>
      </c>
      <c r="W359" s="4">
        <v>4245669.8409000011</v>
      </c>
      <c r="X359" s="4">
        <v>0</v>
      </c>
      <c r="Y359" s="4">
        <f t="shared" si="88"/>
        <v>4245669.8409000011</v>
      </c>
      <c r="Z359" s="4">
        <v>54591217.605800003</v>
      </c>
      <c r="AA359" s="5">
        <f t="shared" si="93"/>
        <v>200242695.53479999</v>
      </c>
    </row>
    <row r="360" spans="1:27" ht="24.9" customHeight="1" x14ac:dyDescent="0.25">
      <c r="A360" s="146"/>
      <c r="B360" s="148"/>
      <c r="C360" s="1">
        <v>24</v>
      </c>
      <c r="D360" s="4" t="s">
        <v>407</v>
      </c>
      <c r="E360" s="4">
        <v>84892605.505199999</v>
      </c>
      <c r="F360" s="4">
        <f t="shared" si="97"/>
        <v>-58259.97</v>
      </c>
      <c r="G360" s="4">
        <v>712829.15529999998</v>
      </c>
      <c r="H360" s="4">
        <v>84521.633000000002</v>
      </c>
      <c r="I360" s="4">
        <v>2572446.4880000004</v>
      </c>
      <c r="J360" s="4">
        <v>0</v>
      </c>
      <c r="K360" s="4">
        <f t="shared" si="91"/>
        <v>2572446.4880000004</v>
      </c>
      <c r="L360" s="4">
        <v>55370066.859999999</v>
      </c>
      <c r="M360" s="5">
        <f t="shared" si="92"/>
        <v>143574209.67150003</v>
      </c>
      <c r="N360" s="8"/>
      <c r="O360" s="141"/>
      <c r="P360" s="9">
        <v>5</v>
      </c>
      <c r="Q360" s="135"/>
      <c r="R360" s="4" t="s">
        <v>757</v>
      </c>
      <c r="S360" s="4">
        <v>151413032.523</v>
      </c>
      <c r="T360" s="4">
        <f t="shared" si="99"/>
        <v>-58259.97</v>
      </c>
      <c r="U360" s="4">
        <v>1271007.1037000001</v>
      </c>
      <c r="V360" s="4">
        <v>150705.95139999999</v>
      </c>
      <c r="W360" s="4">
        <v>4586790.1664000005</v>
      </c>
      <c r="X360" s="4">
        <v>0</v>
      </c>
      <c r="Y360" s="4">
        <f t="shared" si="88"/>
        <v>4586790.1664000005</v>
      </c>
      <c r="Z360" s="4">
        <v>76101290.190899998</v>
      </c>
      <c r="AA360" s="5">
        <f t="shared" si="93"/>
        <v>233464565.96540001</v>
      </c>
    </row>
    <row r="361" spans="1:27" ht="24.9" customHeight="1" x14ac:dyDescent="0.25">
      <c r="A361" s="146"/>
      <c r="B361" s="148"/>
      <c r="C361" s="1">
        <v>25</v>
      </c>
      <c r="D361" s="4" t="s">
        <v>408</v>
      </c>
      <c r="E361" s="4">
        <v>106565220.4798</v>
      </c>
      <c r="F361" s="4">
        <f t="shared" si="97"/>
        <v>-58259.97</v>
      </c>
      <c r="G361" s="4">
        <v>894685.71140000003</v>
      </c>
      <c r="H361" s="4">
        <v>106084.74249999999</v>
      </c>
      <c r="I361" s="4">
        <v>3228727.5270999996</v>
      </c>
      <c r="J361" s="4">
        <v>0</v>
      </c>
      <c r="K361" s="4">
        <f t="shared" si="91"/>
        <v>3228727.5270999996</v>
      </c>
      <c r="L361" s="4">
        <v>62637020.3103</v>
      </c>
      <c r="M361" s="5">
        <f t="shared" si="92"/>
        <v>173373478.80110002</v>
      </c>
      <c r="N361" s="8"/>
      <c r="O361" s="141"/>
      <c r="P361" s="9">
        <v>6</v>
      </c>
      <c r="Q361" s="135"/>
      <c r="R361" s="4" t="s">
        <v>758</v>
      </c>
      <c r="S361" s="4">
        <v>104873549.2648</v>
      </c>
      <c r="T361" s="4">
        <f t="shared" si="99"/>
        <v>-58259.97</v>
      </c>
      <c r="U361" s="4">
        <v>880490.76989999996</v>
      </c>
      <c r="V361" s="4">
        <v>104401.6188</v>
      </c>
      <c r="W361" s="4">
        <v>3177501.0486999997</v>
      </c>
      <c r="X361" s="4">
        <v>0</v>
      </c>
      <c r="Y361" s="4">
        <f t="shared" si="88"/>
        <v>3177501.0486999997</v>
      </c>
      <c r="Z361" s="4">
        <v>54080489.046300001</v>
      </c>
      <c r="AA361" s="5">
        <f t="shared" si="93"/>
        <v>163058171.77849999</v>
      </c>
    </row>
    <row r="362" spans="1:27" ht="24.9" customHeight="1" x14ac:dyDescent="0.25">
      <c r="A362" s="146"/>
      <c r="B362" s="148"/>
      <c r="C362" s="1">
        <v>26</v>
      </c>
      <c r="D362" s="4" t="s">
        <v>409</v>
      </c>
      <c r="E362" s="4">
        <v>96915255.106600001</v>
      </c>
      <c r="F362" s="4">
        <f t="shared" si="97"/>
        <v>-58259.97</v>
      </c>
      <c r="G362" s="4">
        <v>813712.12</v>
      </c>
      <c r="H362" s="4">
        <v>96483.535600000003</v>
      </c>
      <c r="I362" s="4">
        <v>2936511.3219999997</v>
      </c>
      <c r="J362" s="4">
        <v>0</v>
      </c>
      <c r="K362" s="4">
        <f t="shared" si="91"/>
        <v>2936511.3219999997</v>
      </c>
      <c r="L362" s="4">
        <v>62761447.874600001</v>
      </c>
      <c r="M362" s="5">
        <f t="shared" si="92"/>
        <v>163465149.98880002</v>
      </c>
      <c r="N362" s="8"/>
      <c r="O362" s="141"/>
      <c r="P362" s="9">
        <v>7</v>
      </c>
      <c r="Q362" s="135"/>
      <c r="R362" s="4" t="s">
        <v>759</v>
      </c>
      <c r="S362" s="4">
        <v>100868103.2604</v>
      </c>
      <c r="T362" s="4">
        <f t="shared" si="99"/>
        <v>-58259.97</v>
      </c>
      <c r="U362" s="4">
        <v>846880.76859999995</v>
      </c>
      <c r="V362" s="4">
        <v>100416.4112</v>
      </c>
      <c r="W362" s="4">
        <v>3056209.8122999999</v>
      </c>
      <c r="X362" s="4">
        <v>0</v>
      </c>
      <c r="Y362" s="4">
        <f t="shared" si="88"/>
        <v>3056209.8122999999</v>
      </c>
      <c r="Z362" s="4">
        <v>61725795.475699998</v>
      </c>
      <c r="AA362" s="5">
        <f t="shared" si="93"/>
        <v>166539145.75819999</v>
      </c>
    </row>
    <row r="363" spans="1:27" ht="24.9" customHeight="1" x14ac:dyDescent="0.25">
      <c r="A363" s="146"/>
      <c r="B363" s="149"/>
      <c r="C363" s="1">
        <v>27</v>
      </c>
      <c r="D363" s="4" t="s">
        <v>410</v>
      </c>
      <c r="E363" s="4">
        <v>89799789.324100003</v>
      </c>
      <c r="F363" s="4">
        <f t="shared" si="97"/>
        <v>-58259.97</v>
      </c>
      <c r="G363" s="4">
        <v>754005.70689999999</v>
      </c>
      <c r="H363" s="4">
        <v>89404.022200000007</v>
      </c>
      <c r="I363" s="4">
        <v>2721043.7707000002</v>
      </c>
      <c r="J363" s="4">
        <v>0</v>
      </c>
      <c r="K363" s="4">
        <f t="shared" si="91"/>
        <v>2721043.7707000002</v>
      </c>
      <c r="L363" s="4">
        <v>57828470.497500002</v>
      </c>
      <c r="M363" s="5">
        <f t="shared" si="92"/>
        <v>151134453.35140002</v>
      </c>
      <c r="N363" s="8"/>
      <c r="O363" s="141"/>
      <c r="P363" s="9">
        <v>8</v>
      </c>
      <c r="Q363" s="135"/>
      <c r="R363" s="4" t="s">
        <v>760</v>
      </c>
      <c r="S363" s="4">
        <v>156593258.34169999</v>
      </c>
      <c r="T363" s="4">
        <f t="shared" si="99"/>
        <v>-58259.97</v>
      </c>
      <c r="U363" s="4">
        <v>1314474.7715</v>
      </c>
      <c r="V363" s="4">
        <v>155860.003</v>
      </c>
      <c r="W363" s="4">
        <v>4743655.5925999992</v>
      </c>
      <c r="X363" s="4">
        <v>0</v>
      </c>
      <c r="Y363" s="4">
        <f t="shared" si="88"/>
        <v>4743655.5925999992</v>
      </c>
      <c r="Z363" s="4">
        <v>69399605.135600001</v>
      </c>
      <c r="AA363" s="5">
        <f t="shared" si="93"/>
        <v>232148593.87439996</v>
      </c>
    </row>
    <row r="364" spans="1:27" ht="24.9" customHeight="1" x14ac:dyDescent="0.25">
      <c r="A364" s="1"/>
      <c r="B364" s="145" t="s">
        <v>842</v>
      </c>
      <c r="C364" s="143"/>
      <c r="D364" s="11"/>
      <c r="E364" s="11">
        <f>SUM(E337:E363)</f>
        <v>2808195277.5050001</v>
      </c>
      <c r="F364" s="11">
        <f t="shared" ref="F364:L364" si="100">SUM(F337:F363)</f>
        <v>-1573019.1899999995</v>
      </c>
      <c r="G364" s="11">
        <f t="shared" si="100"/>
        <v>23576978.885300003</v>
      </c>
      <c r="H364" s="11">
        <f t="shared" si="100"/>
        <v>2795571.3407000005</v>
      </c>
      <c r="I364" s="11">
        <f t="shared" si="100"/>
        <v>85084225.407400012</v>
      </c>
      <c r="J364" s="11">
        <f t="shared" si="100"/>
        <v>0</v>
      </c>
      <c r="K364" s="11">
        <f t="shared" si="100"/>
        <v>85084225.407400012</v>
      </c>
      <c r="L364" s="11">
        <f t="shared" si="100"/>
        <v>1802982366.9756997</v>
      </c>
      <c r="M364" s="5">
        <f t="shared" si="92"/>
        <v>4721061400.9240999</v>
      </c>
      <c r="N364" s="8"/>
      <c r="O364" s="141"/>
      <c r="P364" s="9">
        <v>9</v>
      </c>
      <c r="Q364" s="135"/>
      <c r="R364" s="4" t="s">
        <v>761</v>
      </c>
      <c r="S364" s="4">
        <v>111452443.2885</v>
      </c>
      <c r="T364" s="4">
        <f t="shared" si="99"/>
        <v>-58259.97</v>
      </c>
      <c r="U364" s="4">
        <v>935694.76850000001</v>
      </c>
      <c r="V364" s="4">
        <v>110947.27159999999</v>
      </c>
      <c r="W364" s="4">
        <v>3376720.3590000002</v>
      </c>
      <c r="X364" s="4">
        <v>0</v>
      </c>
      <c r="Y364" s="4">
        <f t="shared" si="88"/>
        <v>3376720.3590000002</v>
      </c>
      <c r="Z364" s="4">
        <v>55105097.9648</v>
      </c>
      <c r="AA364" s="5">
        <f t="shared" si="93"/>
        <v>170922643.68239999</v>
      </c>
    </row>
    <row r="365" spans="1:27" ht="24.9" customHeight="1" x14ac:dyDescent="0.25">
      <c r="A365" s="146">
        <v>18</v>
      </c>
      <c r="B365" s="147" t="s">
        <v>922</v>
      </c>
      <c r="C365" s="1">
        <v>1</v>
      </c>
      <c r="D365" s="4" t="s">
        <v>411</v>
      </c>
      <c r="E365" s="4">
        <v>168181914.5255</v>
      </c>
      <c r="F365" s="4">
        <f t="shared" ref="F365:F386" si="101">-58259.97</f>
        <v>-58259.97</v>
      </c>
      <c r="G365" s="4">
        <v>1411716.0644</v>
      </c>
      <c r="H365" s="4">
        <v>167390.10500000001</v>
      </c>
      <c r="I365" s="4">
        <v>5094578.4198999992</v>
      </c>
      <c r="J365" s="4">
        <v>0</v>
      </c>
      <c r="K365" s="4">
        <f t="shared" si="91"/>
        <v>5094578.4198999992</v>
      </c>
      <c r="L365" s="4">
        <v>83752389.777099997</v>
      </c>
      <c r="M365" s="5">
        <f t="shared" si="92"/>
        <v>258549728.92189997</v>
      </c>
      <c r="N365" s="8"/>
      <c r="O365" s="141"/>
      <c r="P365" s="9">
        <v>10</v>
      </c>
      <c r="Q365" s="135"/>
      <c r="R365" s="4" t="s">
        <v>762</v>
      </c>
      <c r="S365" s="4">
        <v>102899317.5751</v>
      </c>
      <c r="T365" s="4">
        <f t="shared" si="99"/>
        <v>-58259.97</v>
      </c>
      <c r="U365" s="4">
        <v>863924.84199999995</v>
      </c>
      <c r="V365" s="4">
        <v>102437.36229999999</v>
      </c>
      <c r="W365" s="4">
        <v>3117718.1926000002</v>
      </c>
      <c r="X365" s="4">
        <v>0</v>
      </c>
      <c r="Y365" s="4">
        <f t="shared" si="88"/>
        <v>3117718.1926000002</v>
      </c>
      <c r="Z365" s="4">
        <v>55798356.8279</v>
      </c>
      <c r="AA365" s="5">
        <f t="shared" si="93"/>
        <v>162723494.8299</v>
      </c>
    </row>
    <row r="366" spans="1:27" ht="24.9" customHeight="1" x14ac:dyDescent="0.25">
      <c r="A366" s="146"/>
      <c r="B366" s="148"/>
      <c r="C366" s="1">
        <v>2</v>
      </c>
      <c r="D366" s="4" t="s">
        <v>412</v>
      </c>
      <c r="E366" s="4">
        <v>171012780.817</v>
      </c>
      <c r="F366" s="4">
        <f t="shared" si="101"/>
        <v>-58259.97</v>
      </c>
      <c r="G366" s="4">
        <v>1435470.0782000001</v>
      </c>
      <c r="H366" s="4">
        <v>170206.6678</v>
      </c>
      <c r="I366" s="4">
        <v>5180301.5259000007</v>
      </c>
      <c r="J366" s="4">
        <v>0</v>
      </c>
      <c r="K366" s="4">
        <f t="shared" si="91"/>
        <v>5180301.5259000007</v>
      </c>
      <c r="L366" s="4">
        <v>99632937.287799999</v>
      </c>
      <c r="M366" s="5">
        <f t="shared" si="92"/>
        <v>277373436.40670002</v>
      </c>
      <c r="N366" s="8"/>
      <c r="O366" s="141"/>
      <c r="P366" s="9">
        <v>11</v>
      </c>
      <c r="Q366" s="135"/>
      <c r="R366" s="4" t="s">
        <v>763</v>
      </c>
      <c r="S366" s="4">
        <v>153587188.706</v>
      </c>
      <c r="T366" s="4">
        <f t="shared" si="99"/>
        <v>-58259.97</v>
      </c>
      <c r="U366" s="4">
        <v>1289250.6131</v>
      </c>
      <c r="V366" s="4">
        <v>152869.12210000001</v>
      </c>
      <c r="W366" s="4">
        <v>4652627.0524000004</v>
      </c>
      <c r="X366" s="4">
        <v>0</v>
      </c>
      <c r="Y366" s="4">
        <f t="shared" si="88"/>
        <v>4652627.0524000004</v>
      </c>
      <c r="Z366" s="4">
        <v>73317840.097000003</v>
      </c>
      <c r="AA366" s="5">
        <f t="shared" si="93"/>
        <v>232941515.62059999</v>
      </c>
    </row>
    <row r="367" spans="1:27" ht="24.9" customHeight="1" x14ac:dyDescent="0.25">
      <c r="A367" s="146"/>
      <c r="B367" s="148"/>
      <c r="C367" s="1">
        <v>3</v>
      </c>
      <c r="D367" s="4" t="s">
        <v>413</v>
      </c>
      <c r="E367" s="4">
        <v>141516687.6613</v>
      </c>
      <c r="F367" s="4">
        <f t="shared" si="101"/>
        <v>-58259.97</v>
      </c>
      <c r="G367" s="4">
        <v>1187966.1233999999</v>
      </c>
      <c r="H367" s="4">
        <v>140859.60990000001</v>
      </c>
      <c r="I367" s="4">
        <v>4287113.2008999996</v>
      </c>
      <c r="J367" s="4">
        <v>0</v>
      </c>
      <c r="K367" s="4">
        <f t="shared" si="91"/>
        <v>4287113.2008999996</v>
      </c>
      <c r="L367" s="4">
        <v>88420341.923600003</v>
      </c>
      <c r="M367" s="5">
        <f t="shared" si="92"/>
        <v>235494708.54909998</v>
      </c>
      <c r="N367" s="8"/>
      <c r="O367" s="141"/>
      <c r="P367" s="9">
        <v>12</v>
      </c>
      <c r="Q367" s="135"/>
      <c r="R367" s="4" t="s">
        <v>764</v>
      </c>
      <c r="S367" s="4">
        <v>121557079.97480001</v>
      </c>
      <c r="T367" s="4">
        <f t="shared" si="99"/>
        <v>-58259.97</v>
      </c>
      <c r="U367" s="4">
        <v>1020483.5415000001</v>
      </c>
      <c r="V367" s="4">
        <v>121000.8524</v>
      </c>
      <c r="W367" s="4">
        <v>3682704.7300999998</v>
      </c>
      <c r="X367" s="4">
        <v>0</v>
      </c>
      <c r="Y367" s="4">
        <f t="shared" si="88"/>
        <v>3682704.7300999998</v>
      </c>
      <c r="Z367" s="4">
        <v>61109687.183899999</v>
      </c>
      <c r="AA367" s="5">
        <f t="shared" si="93"/>
        <v>187432696.31270003</v>
      </c>
    </row>
    <row r="368" spans="1:27" ht="24.9" customHeight="1" x14ac:dyDescent="0.25">
      <c r="A368" s="146"/>
      <c r="B368" s="148"/>
      <c r="C368" s="1">
        <v>4</v>
      </c>
      <c r="D368" s="4" t="s">
        <v>867</v>
      </c>
      <c r="E368" s="4">
        <v>108952424.3251</v>
      </c>
      <c r="F368" s="4">
        <f t="shared" si="101"/>
        <v>-58259.97</v>
      </c>
      <c r="G368" s="4">
        <v>914716.91989999998</v>
      </c>
      <c r="H368" s="4">
        <v>108459.8845</v>
      </c>
      <c r="I368" s="4">
        <v>3301015.8330000001</v>
      </c>
      <c r="J368" s="4">
        <v>0</v>
      </c>
      <c r="K368" s="4">
        <f t="shared" si="91"/>
        <v>3301015.8330000001</v>
      </c>
      <c r="L368" s="4">
        <v>64362656.070600003</v>
      </c>
      <c r="M368" s="5">
        <f t="shared" si="92"/>
        <v>177581013.06310001</v>
      </c>
      <c r="N368" s="8"/>
      <c r="O368" s="141"/>
      <c r="P368" s="9">
        <v>13</v>
      </c>
      <c r="Q368" s="135"/>
      <c r="R368" s="4" t="s">
        <v>765</v>
      </c>
      <c r="S368" s="4">
        <v>104468502.1753</v>
      </c>
      <c r="T368" s="4">
        <f t="shared" si="99"/>
        <v>-58259.97</v>
      </c>
      <c r="U368" s="4">
        <v>877091.98899999994</v>
      </c>
      <c r="V368" s="4">
        <v>103998.6183</v>
      </c>
      <c r="W368" s="4">
        <v>3165235.5825999998</v>
      </c>
      <c r="X368" s="4">
        <v>0</v>
      </c>
      <c r="Y368" s="4">
        <f t="shared" si="88"/>
        <v>3165235.5825999998</v>
      </c>
      <c r="Z368" s="4">
        <v>57947061.902400002</v>
      </c>
      <c r="AA368" s="5">
        <f t="shared" si="93"/>
        <v>166503630.2976</v>
      </c>
    </row>
    <row r="369" spans="1:27" ht="24.9" customHeight="1" x14ac:dyDescent="0.25">
      <c r="A369" s="146"/>
      <c r="B369" s="148"/>
      <c r="C369" s="1">
        <v>5</v>
      </c>
      <c r="D369" s="4" t="s">
        <v>414</v>
      </c>
      <c r="E369" s="4">
        <v>179150383.8804</v>
      </c>
      <c r="F369" s="4">
        <f t="shared" si="101"/>
        <v>-58259.97</v>
      </c>
      <c r="G369" s="4">
        <v>1503753.3226000001</v>
      </c>
      <c r="H369" s="4">
        <v>178303.1538</v>
      </c>
      <c r="I369" s="4">
        <v>5426721.0098000001</v>
      </c>
      <c r="J369" s="4">
        <v>0</v>
      </c>
      <c r="K369" s="4">
        <f t="shared" si="91"/>
        <v>5426721.0098000001</v>
      </c>
      <c r="L369" s="4">
        <v>108126214.82690001</v>
      </c>
      <c r="M369" s="5">
        <f t="shared" si="92"/>
        <v>294327116.22350001</v>
      </c>
      <c r="N369" s="8"/>
      <c r="O369" s="141"/>
      <c r="P369" s="9">
        <v>14</v>
      </c>
      <c r="Q369" s="135"/>
      <c r="R369" s="4" t="s">
        <v>766</v>
      </c>
      <c r="S369" s="4">
        <v>149661481.63460001</v>
      </c>
      <c r="T369" s="4">
        <f t="shared" si="99"/>
        <v>-58259.97</v>
      </c>
      <c r="U369" s="4">
        <v>1256309.7072999999</v>
      </c>
      <c r="V369" s="4">
        <v>148963.2506</v>
      </c>
      <c r="W369" s="4">
        <v>4533750.4368000003</v>
      </c>
      <c r="X369" s="4">
        <v>0</v>
      </c>
      <c r="Y369" s="4">
        <f t="shared" si="88"/>
        <v>4533750.4368000003</v>
      </c>
      <c r="Z369" s="4">
        <v>75662367.847000003</v>
      </c>
      <c r="AA369" s="5">
        <f t="shared" si="93"/>
        <v>231204612.90630004</v>
      </c>
    </row>
    <row r="370" spans="1:27" ht="24.9" customHeight="1" x14ac:dyDescent="0.25">
      <c r="A370" s="146"/>
      <c r="B370" s="148"/>
      <c r="C370" s="1">
        <v>6</v>
      </c>
      <c r="D370" s="4" t="s">
        <v>415</v>
      </c>
      <c r="E370" s="4">
        <v>119995365.89560001</v>
      </c>
      <c r="F370" s="4">
        <f t="shared" si="101"/>
        <v>-58259.97</v>
      </c>
      <c r="G370" s="4">
        <v>1007379.0801</v>
      </c>
      <c r="H370" s="4">
        <v>119447.0292</v>
      </c>
      <c r="I370" s="4">
        <v>3635413.5593000003</v>
      </c>
      <c r="J370" s="4">
        <v>0</v>
      </c>
      <c r="K370" s="4">
        <f t="shared" si="91"/>
        <v>3635413.5593000003</v>
      </c>
      <c r="L370" s="4">
        <v>75744489.366400003</v>
      </c>
      <c r="M370" s="5">
        <f t="shared" si="92"/>
        <v>200443834.96060002</v>
      </c>
      <c r="N370" s="8"/>
      <c r="O370" s="141"/>
      <c r="P370" s="9">
        <v>15</v>
      </c>
      <c r="Q370" s="135"/>
      <c r="R370" s="4" t="s">
        <v>767</v>
      </c>
      <c r="S370" s="4">
        <v>99192947.233199999</v>
      </c>
      <c r="T370" s="4">
        <f t="shared" si="99"/>
        <v>-58259.97</v>
      </c>
      <c r="U370" s="4">
        <v>832824.40740000003</v>
      </c>
      <c r="V370" s="4">
        <v>98749.719200000007</v>
      </c>
      <c r="W370" s="4">
        <v>3005483.4398999996</v>
      </c>
      <c r="X370" s="4">
        <v>0</v>
      </c>
      <c r="Y370" s="4">
        <f t="shared" si="88"/>
        <v>3005483.4398999996</v>
      </c>
      <c r="Z370" s="4">
        <v>54814447.233800001</v>
      </c>
      <c r="AA370" s="5">
        <f t="shared" si="93"/>
        <v>157886192.06349999</v>
      </c>
    </row>
    <row r="371" spans="1:27" ht="24.9" customHeight="1" x14ac:dyDescent="0.25">
      <c r="A371" s="146"/>
      <c r="B371" s="148"/>
      <c r="C371" s="1">
        <v>7</v>
      </c>
      <c r="D371" s="4" t="s">
        <v>416</v>
      </c>
      <c r="E371" s="4">
        <v>104628265.6543</v>
      </c>
      <c r="F371" s="4">
        <f t="shared" si="101"/>
        <v>-58259.97</v>
      </c>
      <c r="G371" s="4">
        <v>878432.57649999997</v>
      </c>
      <c r="H371" s="4">
        <v>104157.57460000001</v>
      </c>
      <c r="I371" s="4">
        <v>3170073.4731999999</v>
      </c>
      <c r="J371" s="4">
        <v>0</v>
      </c>
      <c r="K371" s="4">
        <f t="shared" si="91"/>
        <v>3170073.4731999999</v>
      </c>
      <c r="L371" s="4">
        <v>70461936.310499996</v>
      </c>
      <c r="M371" s="5">
        <f t="shared" si="92"/>
        <v>179184605.61909997</v>
      </c>
      <c r="N371" s="8"/>
      <c r="O371" s="142"/>
      <c r="P371" s="9">
        <v>16</v>
      </c>
      <c r="Q371" s="136"/>
      <c r="R371" s="4" t="s">
        <v>768</v>
      </c>
      <c r="S371" s="4">
        <v>107609417.6603</v>
      </c>
      <c r="T371" s="4">
        <f t="shared" si="99"/>
        <v>-58259.97</v>
      </c>
      <c r="U371" s="4">
        <v>903447.64899999998</v>
      </c>
      <c r="V371" s="4">
        <v>107123.6636</v>
      </c>
      <c r="W371" s="4">
        <v>3260347.4683000003</v>
      </c>
      <c r="X371" s="4">
        <v>0</v>
      </c>
      <c r="Y371" s="4">
        <f t="shared" si="88"/>
        <v>3260347.4683000003</v>
      </c>
      <c r="Z371" s="4">
        <v>60015327.5713</v>
      </c>
      <c r="AA371" s="5">
        <f t="shared" si="93"/>
        <v>171837404.04250002</v>
      </c>
    </row>
    <row r="372" spans="1:27" ht="24.9" customHeight="1" x14ac:dyDescent="0.25">
      <c r="A372" s="146"/>
      <c r="B372" s="148"/>
      <c r="C372" s="1">
        <v>8</v>
      </c>
      <c r="D372" s="4" t="s">
        <v>417</v>
      </c>
      <c r="E372" s="4">
        <v>139429671.528</v>
      </c>
      <c r="F372" s="4">
        <f t="shared" si="101"/>
        <v>-58259.97</v>
      </c>
      <c r="G372" s="4">
        <v>1170453.8126999999</v>
      </c>
      <c r="H372" s="4">
        <v>138783.13879999999</v>
      </c>
      <c r="I372" s="4">
        <v>4223915.0534999995</v>
      </c>
      <c r="J372" s="4">
        <v>0</v>
      </c>
      <c r="K372" s="4">
        <f t="shared" si="91"/>
        <v>4223915.0534999995</v>
      </c>
      <c r="L372" s="4">
        <v>87366270.531200007</v>
      </c>
      <c r="M372" s="5">
        <f t="shared" si="92"/>
        <v>232270834.09420002</v>
      </c>
      <c r="N372" s="8"/>
      <c r="O372" s="15"/>
      <c r="P372" s="143"/>
      <c r="Q372" s="144"/>
      <c r="R372" s="11"/>
      <c r="S372" s="11">
        <f>SUM(S356:S371)</f>
        <v>1992455882.5349998</v>
      </c>
      <c r="T372" s="11">
        <f t="shared" ref="T372:Z372" si="102">SUM(T356:T371)</f>
        <v>-932159.51999999967</v>
      </c>
      <c r="U372" s="11">
        <f t="shared" si="102"/>
        <v>16726670.249800002</v>
      </c>
      <c r="V372" s="11">
        <f t="shared" si="102"/>
        <v>1983316.0222</v>
      </c>
      <c r="W372" s="11">
        <f t="shared" si="102"/>
        <v>60362940.849799991</v>
      </c>
      <c r="X372" s="11">
        <f t="shared" si="102"/>
        <v>0</v>
      </c>
      <c r="Y372" s="11">
        <f t="shared" si="102"/>
        <v>60362940.849799991</v>
      </c>
      <c r="Z372" s="11">
        <f t="shared" si="102"/>
        <v>996275517.15080023</v>
      </c>
      <c r="AA372" s="5">
        <f t="shared" si="93"/>
        <v>3066872167.2876</v>
      </c>
    </row>
    <row r="373" spans="1:27" ht="24.9" customHeight="1" x14ac:dyDescent="0.25">
      <c r="A373" s="146"/>
      <c r="B373" s="148"/>
      <c r="C373" s="1">
        <v>9</v>
      </c>
      <c r="D373" s="4" t="s">
        <v>418</v>
      </c>
      <c r="E373" s="4">
        <v>153811438.32460001</v>
      </c>
      <c r="F373" s="4">
        <f t="shared" si="101"/>
        <v>-58259.97</v>
      </c>
      <c r="G373" s="4">
        <v>1291132.3086000001</v>
      </c>
      <c r="H373" s="4">
        <v>153092.23869999999</v>
      </c>
      <c r="I373" s="4">
        <v>4659417.6853</v>
      </c>
      <c r="J373" s="4">
        <v>0</v>
      </c>
      <c r="K373" s="4">
        <f t="shared" si="91"/>
        <v>4659417.6853</v>
      </c>
      <c r="L373" s="4">
        <v>82643915.584000006</v>
      </c>
      <c r="M373" s="5">
        <f t="shared" si="92"/>
        <v>242500736.17120004</v>
      </c>
      <c r="N373" s="8"/>
      <c r="O373" s="140">
        <v>35</v>
      </c>
      <c r="P373" s="9">
        <v>1</v>
      </c>
      <c r="Q373" s="134" t="s">
        <v>73</v>
      </c>
      <c r="R373" s="4" t="s">
        <v>769</v>
      </c>
      <c r="S373" s="4">
        <v>111209882.2968</v>
      </c>
      <c r="T373" s="4">
        <f t="shared" si="99"/>
        <v>-58259.97</v>
      </c>
      <c r="U373" s="4">
        <v>933659.42090000003</v>
      </c>
      <c r="V373" s="4">
        <v>110705.93610000001</v>
      </c>
      <c r="W373" s="4">
        <v>3369375.2287000003</v>
      </c>
      <c r="X373" s="4">
        <v>0</v>
      </c>
      <c r="Y373" s="4">
        <f t="shared" si="88"/>
        <v>3369375.2287000003</v>
      </c>
      <c r="Z373" s="4">
        <v>67394300.032800004</v>
      </c>
      <c r="AA373" s="5">
        <f t="shared" si="93"/>
        <v>182959662.94530001</v>
      </c>
    </row>
    <row r="374" spans="1:27" ht="24.9" customHeight="1" x14ac:dyDescent="0.25">
      <c r="A374" s="146"/>
      <c r="B374" s="148"/>
      <c r="C374" s="1">
        <v>10</v>
      </c>
      <c r="D374" s="4" t="s">
        <v>419</v>
      </c>
      <c r="E374" s="4">
        <v>145302581.3849</v>
      </c>
      <c r="F374" s="4">
        <f t="shared" si="101"/>
        <v>-58259.97</v>
      </c>
      <c r="G374" s="4">
        <v>1219733.8448000001</v>
      </c>
      <c r="H374" s="4">
        <v>144626.37460000001</v>
      </c>
      <c r="I374" s="4">
        <v>4401756.0471000001</v>
      </c>
      <c r="J374" s="4">
        <v>0</v>
      </c>
      <c r="K374" s="4">
        <f t="shared" si="91"/>
        <v>4401756.0471000001</v>
      </c>
      <c r="L374" s="4">
        <v>98186398.335899994</v>
      </c>
      <c r="M374" s="5">
        <f t="shared" si="92"/>
        <v>249196836.01730001</v>
      </c>
      <c r="N374" s="8"/>
      <c r="O374" s="141"/>
      <c r="P374" s="9">
        <v>2</v>
      </c>
      <c r="Q374" s="135"/>
      <c r="R374" s="4" t="s">
        <v>770</v>
      </c>
      <c r="S374" s="4">
        <v>123070955.36390001</v>
      </c>
      <c r="T374" s="4">
        <f t="shared" si="99"/>
        <v>-58259.97</v>
      </c>
      <c r="U374" s="4">
        <v>1033186.5847</v>
      </c>
      <c r="V374" s="4">
        <v>122507.07859999999</v>
      </c>
      <c r="W374" s="4">
        <v>3728547.2699000002</v>
      </c>
      <c r="X374" s="4">
        <v>0</v>
      </c>
      <c r="Y374" s="4">
        <f t="shared" ref="Y374:Y411" si="103">W374-X374</f>
        <v>3728547.2699000002</v>
      </c>
      <c r="Z374" s="4">
        <v>63193088.287</v>
      </c>
      <c r="AA374" s="5">
        <f t="shared" si="93"/>
        <v>191090024.61410001</v>
      </c>
    </row>
    <row r="375" spans="1:27" ht="24.9" customHeight="1" x14ac:dyDescent="0.25">
      <c r="A375" s="146"/>
      <c r="B375" s="148"/>
      <c r="C375" s="1">
        <v>11</v>
      </c>
      <c r="D375" s="4" t="s">
        <v>420</v>
      </c>
      <c r="E375" s="4">
        <v>155137176.67140001</v>
      </c>
      <c r="F375" s="4">
        <f t="shared" si="101"/>
        <v>-58259.97</v>
      </c>
      <c r="G375" s="4">
        <v>1302256.6797</v>
      </c>
      <c r="H375" s="4">
        <v>154411.27840000001</v>
      </c>
      <c r="I375" s="4">
        <v>4699563.1380000003</v>
      </c>
      <c r="J375" s="4">
        <v>0</v>
      </c>
      <c r="K375" s="4">
        <f t="shared" si="91"/>
        <v>4699563.1380000003</v>
      </c>
      <c r="L375" s="4">
        <v>104311304.0763</v>
      </c>
      <c r="M375" s="5">
        <f t="shared" si="92"/>
        <v>265546451.87380001</v>
      </c>
      <c r="N375" s="8"/>
      <c r="O375" s="141"/>
      <c r="P375" s="9">
        <v>3</v>
      </c>
      <c r="Q375" s="135"/>
      <c r="R375" s="4" t="s">
        <v>771</v>
      </c>
      <c r="S375" s="4">
        <v>103036588.8197</v>
      </c>
      <c r="T375" s="4">
        <f t="shared" si="99"/>
        <v>-58259.97</v>
      </c>
      <c r="U375" s="4">
        <v>865076.69539999997</v>
      </c>
      <c r="V375" s="4">
        <v>102573.94</v>
      </c>
      <c r="W375" s="4">
        <v>3121874.9828000003</v>
      </c>
      <c r="X375" s="4">
        <v>0</v>
      </c>
      <c r="Y375" s="4">
        <f t="shared" si="103"/>
        <v>3121874.9828000003</v>
      </c>
      <c r="Z375" s="4">
        <v>60300284.452600002</v>
      </c>
      <c r="AA375" s="5">
        <f t="shared" si="93"/>
        <v>167368138.92050001</v>
      </c>
    </row>
    <row r="376" spans="1:27" ht="24.9" customHeight="1" x14ac:dyDescent="0.25">
      <c r="A376" s="146"/>
      <c r="B376" s="148"/>
      <c r="C376" s="1">
        <v>12</v>
      </c>
      <c r="D376" s="4" t="s">
        <v>421</v>
      </c>
      <c r="E376" s="4">
        <v>134057611.3546</v>
      </c>
      <c r="F376" s="4">
        <f t="shared" si="101"/>
        <v>-58259.97</v>
      </c>
      <c r="G376" s="4">
        <v>1125376.4484000001</v>
      </c>
      <c r="H376" s="4">
        <v>133438.22210000001</v>
      </c>
      <c r="I376" s="4">
        <v>4061240.5797999999</v>
      </c>
      <c r="J376" s="4">
        <v>0</v>
      </c>
      <c r="K376" s="4">
        <f t="shared" si="91"/>
        <v>4061240.5797999999</v>
      </c>
      <c r="L376" s="4">
        <v>82187452.790399998</v>
      </c>
      <c r="M376" s="5">
        <f t="shared" si="92"/>
        <v>221506859.4253</v>
      </c>
      <c r="N376" s="8"/>
      <c r="O376" s="141"/>
      <c r="P376" s="9">
        <v>4</v>
      </c>
      <c r="Q376" s="135"/>
      <c r="R376" s="4" t="s">
        <v>772</v>
      </c>
      <c r="S376" s="4">
        <v>115370384.1981</v>
      </c>
      <c r="T376" s="4">
        <f t="shared" si="99"/>
        <v>-58259.97</v>
      </c>
      <c r="U376" s="4">
        <v>968570.50800000003</v>
      </c>
      <c r="V376" s="4">
        <v>114845.41620000001</v>
      </c>
      <c r="W376" s="4">
        <v>3495361.8026999999</v>
      </c>
      <c r="X376" s="4">
        <v>0</v>
      </c>
      <c r="Y376" s="4">
        <f t="shared" si="103"/>
        <v>3495361.8026999999</v>
      </c>
      <c r="Z376" s="4">
        <v>66998680.673699997</v>
      </c>
      <c r="AA376" s="5">
        <f t="shared" si="93"/>
        <v>186889582.62869999</v>
      </c>
    </row>
    <row r="377" spans="1:27" ht="24.9" customHeight="1" x14ac:dyDescent="0.25">
      <c r="A377" s="146"/>
      <c r="B377" s="148"/>
      <c r="C377" s="1">
        <v>13</v>
      </c>
      <c r="D377" s="4" t="s">
        <v>422</v>
      </c>
      <c r="E377" s="4">
        <v>116135398.7252</v>
      </c>
      <c r="F377" s="4">
        <f t="shared" si="101"/>
        <v>-58259.97</v>
      </c>
      <c r="G377" s="4">
        <v>974989.80279999995</v>
      </c>
      <c r="H377" s="4">
        <v>115606.5653</v>
      </c>
      <c r="I377" s="4">
        <v>3518527.6520000002</v>
      </c>
      <c r="J377" s="4">
        <v>0</v>
      </c>
      <c r="K377" s="4">
        <f t="shared" si="91"/>
        <v>3518527.6520000002</v>
      </c>
      <c r="L377" s="4">
        <v>79670946.413599998</v>
      </c>
      <c r="M377" s="5">
        <f t="shared" si="92"/>
        <v>200357209.18889999</v>
      </c>
      <c r="N377" s="8"/>
      <c r="O377" s="141"/>
      <c r="P377" s="9">
        <v>5</v>
      </c>
      <c r="Q377" s="135"/>
      <c r="R377" s="4" t="s">
        <v>773</v>
      </c>
      <c r="S377" s="4">
        <v>161839243.81670001</v>
      </c>
      <c r="T377" s="4">
        <f t="shared" si="99"/>
        <v>-58259.97</v>
      </c>
      <c r="U377" s="4">
        <v>1358494.2334</v>
      </c>
      <c r="V377" s="4">
        <v>161079.48190000001</v>
      </c>
      <c r="W377" s="4">
        <v>4902512.3250999991</v>
      </c>
      <c r="X377" s="4">
        <v>0</v>
      </c>
      <c r="Y377" s="4">
        <f t="shared" si="103"/>
        <v>4902512.3250999991</v>
      </c>
      <c r="Z377" s="4">
        <v>89453882.015200004</v>
      </c>
      <c r="AA377" s="5">
        <f t="shared" si="93"/>
        <v>257656951.9023</v>
      </c>
    </row>
    <row r="378" spans="1:27" ht="24.9" customHeight="1" x14ac:dyDescent="0.25">
      <c r="A378" s="146"/>
      <c r="B378" s="148"/>
      <c r="C378" s="1">
        <v>14</v>
      </c>
      <c r="D378" s="4" t="s">
        <v>423</v>
      </c>
      <c r="E378" s="4">
        <v>119583070.15099999</v>
      </c>
      <c r="F378" s="4">
        <f t="shared" si="101"/>
        <v>-58259.97</v>
      </c>
      <c r="G378" s="4">
        <v>1003919.4752</v>
      </c>
      <c r="H378" s="4">
        <v>119036.8167</v>
      </c>
      <c r="I378" s="4">
        <v>3622928.5924</v>
      </c>
      <c r="J378" s="4">
        <v>0</v>
      </c>
      <c r="K378" s="4">
        <f t="shared" si="91"/>
        <v>3622928.5924</v>
      </c>
      <c r="L378" s="4">
        <v>72466891.919200003</v>
      </c>
      <c r="M378" s="5">
        <f t="shared" si="92"/>
        <v>196737586.98449999</v>
      </c>
      <c r="N378" s="8"/>
      <c r="O378" s="141"/>
      <c r="P378" s="9">
        <v>6</v>
      </c>
      <c r="Q378" s="135"/>
      <c r="R378" s="4" t="s">
        <v>774</v>
      </c>
      <c r="S378" s="4">
        <v>134112956.16509999</v>
      </c>
      <c r="T378" s="4">
        <f t="shared" si="99"/>
        <v>-58259.97</v>
      </c>
      <c r="U378" s="4">
        <v>1125840.8509</v>
      </c>
      <c r="V378" s="4">
        <v>133493.2874</v>
      </c>
      <c r="W378" s="4">
        <v>4062916.5082</v>
      </c>
      <c r="X378" s="4">
        <v>0</v>
      </c>
      <c r="Y378" s="4">
        <f t="shared" si="103"/>
        <v>4062916.5082</v>
      </c>
      <c r="Z378" s="4">
        <v>69794189.826800004</v>
      </c>
      <c r="AA378" s="5">
        <f t="shared" si="93"/>
        <v>209171136.66839999</v>
      </c>
    </row>
    <row r="379" spans="1:27" ht="24.9" customHeight="1" x14ac:dyDescent="0.25">
      <c r="A379" s="146"/>
      <c r="B379" s="148"/>
      <c r="C379" s="1">
        <v>15</v>
      </c>
      <c r="D379" s="4" t="s">
        <v>424</v>
      </c>
      <c r="E379" s="4">
        <v>138438291.80250001</v>
      </c>
      <c r="F379" s="4">
        <f t="shared" si="101"/>
        <v>-58259.97</v>
      </c>
      <c r="G379" s="4">
        <v>1162135.0702</v>
      </c>
      <c r="H379" s="4">
        <v>137796.7683</v>
      </c>
      <c r="I379" s="4">
        <v>4193894.5082999999</v>
      </c>
      <c r="J379" s="4">
        <v>0</v>
      </c>
      <c r="K379" s="4">
        <f t="shared" si="91"/>
        <v>4193894.5082999999</v>
      </c>
      <c r="L379" s="4">
        <v>87819855.594799995</v>
      </c>
      <c r="M379" s="5">
        <f t="shared" si="92"/>
        <v>231693713.77410001</v>
      </c>
      <c r="N379" s="8"/>
      <c r="O379" s="141"/>
      <c r="P379" s="9">
        <v>7</v>
      </c>
      <c r="Q379" s="135"/>
      <c r="R379" s="4" t="s">
        <v>775</v>
      </c>
      <c r="S379" s="4">
        <v>123469177.3847</v>
      </c>
      <c r="T379" s="4">
        <f t="shared" si="99"/>
        <v>-58259.97</v>
      </c>
      <c r="U379" s="4">
        <v>1036528.0958</v>
      </c>
      <c r="V379" s="4">
        <v>122903.2885</v>
      </c>
      <c r="W379" s="4">
        <v>3740606.0622</v>
      </c>
      <c r="X379" s="4">
        <v>0</v>
      </c>
      <c r="Y379" s="4">
        <f t="shared" si="103"/>
        <v>3740606.0622</v>
      </c>
      <c r="Z379" s="4">
        <v>66065885.046099998</v>
      </c>
      <c r="AA379" s="5">
        <f t="shared" si="93"/>
        <v>194376839.9073</v>
      </c>
    </row>
    <row r="380" spans="1:27" ht="24.9" customHeight="1" x14ac:dyDescent="0.25">
      <c r="A380" s="146"/>
      <c r="B380" s="148"/>
      <c r="C380" s="1">
        <v>16</v>
      </c>
      <c r="D380" s="4" t="s">
        <v>425</v>
      </c>
      <c r="E380" s="4">
        <v>107364312.6573</v>
      </c>
      <c r="F380" s="4">
        <f t="shared" si="101"/>
        <v>-58259.97</v>
      </c>
      <c r="G380" s="4">
        <v>901390.95440000005</v>
      </c>
      <c r="H380" s="4">
        <v>106879.7971</v>
      </c>
      <c r="I380" s="4">
        <v>3252925.3012999999</v>
      </c>
      <c r="J380" s="4">
        <v>0</v>
      </c>
      <c r="K380" s="4">
        <f t="shared" si="91"/>
        <v>3252925.3012999999</v>
      </c>
      <c r="L380" s="4">
        <v>68216621.728499994</v>
      </c>
      <c r="M380" s="5">
        <f t="shared" si="92"/>
        <v>179783870.46859998</v>
      </c>
      <c r="N380" s="8"/>
      <c r="O380" s="141"/>
      <c r="P380" s="9">
        <v>8</v>
      </c>
      <c r="Q380" s="135"/>
      <c r="R380" s="4" t="s">
        <v>776</v>
      </c>
      <c r="S380" s="4">
        <v>107261745.95550001</v>
      </c>
      <c r="T380" s="4">
        <f t="shared" si="99"/>
        <v>-58259.97</v>
      </c>
      <c r="U380" s="4">
        <v>900530.30940000003</v>
      </c>
      <c r="V380" s="4">
        <v>106777.74860000001</v>
      </c>
      <c r="W380" s="4">
        <v>3249819.4196000001</v>
      </c>
      <c r="X380" s="4">
        <v>0</v>
      </c>
      <c r="Y380" s="4">
        <f t="shared" si="103"/>
        <v>3249819.4196000001</v>
      </c>
      <c r="Z380" s="4">
        <v>62423775.130900003</v>
      </c>
      <c r="AA380" s="5">
        <f t="shared" si="93"/>
        <v>173884388.59400001</v>
      </c>
    </row>
    <row r="381" spans="1:27" ht="24.9" customHeight="1" x14ac:dyDescent="0.25">
      <c r="A381" s="146"/>
      <c r="B381" s="148"/>
      <c r="C381" s="1">
        <v>17</v>
      </c>
      <c r="D381" s="4" t="s">
        <v>426</v>
      </c>
      <c r="E381" s="4">
        <v>149411982.61430001</v>
      </c>
      <c r="F381" s="4">
        <f t="shared" si="101"/>
        <v>-58259.97</v>
      </c>
      <c r="G381" s="4">
        <v>1254216.1421000001</v>
      </c>
      <c r="H381" s="4">
        <v>148715.01209999999</v>
      </c>
      <c r="I381" s="4">
        <v>4526195.2122</v>
      </c>
      <c r="J381" s="4">
        <v>0</v>
      </c>
      <c r="K381" s="4">
        <f t="shared" si="91"/>
        <v>4526195.2122</v>
      </c>
      <c r="L381" s="4">
        <v>94550454.984999999</v>
      </c>
      <c r="M381" s="5">
        <f t="shared" si="92"/>
        <v>249833303.9957</v>
      </c>
      <c r="N381" s="8"/>
      <c r="O381" s="141"/>
      <c r="P381" s="9">
        <v>9</v>
      </c>
      <c r="Q381" s="135"/>
      <c r="R381" s="4" t="s">
        <v>777</v>
      </c>
      <c r="S381" s="4">
        <v>141479655.71360001</v>
      </c>
      <c r="T381" s="4">
        <f t="shared" si="99"/>
        <v>-58259.97</v>
      </c>
      <c r="U381" s="4">
        <v>1187655.3854</v>
      </c>
      <c r="V381" s="4">
        <v>140822.76500000001</v>
      </c>
      <c r="W381" s="4">
        <v>4285991.8151000002</v>
      </c>
      <c r="X381" s="4">
        <v>0</v>
      </c>
      <c r="Y381" s="4">
        <f t="shared" si="103"/>
        <v>4285991.8151000002</v>
      </c>
      <c r="Z381" s="4">
        <v>79631641.350299999</v>
      </c>
      <c r="AA381" s="5">
        <f t="shared" si="93"/>
        <v>226667507.05940002</v>
      </c>
    </row>
    <row r="382" spans="1:27" ht="24.9" customHeight="1" x14ac:dyDescent="0.25">
      <c r="A382" s="146"/>
      <c r="B382" s="148"/>
      <c r="C382" s="1">
        <v>18</v>
      </c>
      <c r="D382" s="4" t="s">
        <v>427</v>
      </c>
      <c r="E382" s="4">
        <v>100477535.5226</v>
      </c>
      <c r="F382" s="4">
        <f t="shared" si="101"/>
        <v>-58259.97</v>
      </c>
      <c r="G382" s="4">
        <v>843603.48510000005</v>
      </c>
      <c r="H382" s="4">
        <v>100027.81690000001</v>
      </c>
      <c r="I382" s="4">
        <v>3044382.8039000002</v>
      </c>
      <c r="J382" s="4">
        <v>0</v>
      </c>
      <c r="K382" s="4">
        <f t="shared" si="91"/>
        <v>3044382.8039000002</v>
      </c>
      <c r="L382" s="4">
        <v>69212453.346900001</v>
      </c>
      <c r="M382" s="5">
        <f t="shared" si="92"/>
        <v>173619743.0054</v>
      </c>
      <c r="N382" s="8"/>
      <c r="O382" s="141"/>
      <c r="P382" s="9">
        <v>10</v>
      </c>
      <c r="Q382" s="135"/>
      <c r="R382" s="4" t="s">
        <v>778</v>
      </c>
      <c r="S382" s="4">
        <v>99762004.912499994</v>
      </c>
      <c r="T382" s="4">
        <f t="shared" si="99"/>
        <v>-58259.97</v>
      </c>
      <c r="U382" s="4">
        <v>837599.41350000002</v>
      </c>
      <c r="V382" s="4">
        <v>99315.901700000002</v>
      </c>
      <c r="W382" s="4">
        <v>3022715.4059000001</v>
      </c>
      <c r="X382" s="4">
        <v>0</v>
      </c>
      <c r="Y382" s="4">
        <f t="shared" si="103"/>
        <v>3022715.4059000001</v>
      </c>
      <c r="Z382" s="4">
        <v>62900930.173600003</v>
      </c>
      <c r="AA382" s="5">
        <f t="shared" si="93"/>
        <v>166564305.83719999</v>
      </c>
    </row>
    <row r="383" spans="1:27" ht="24.9" customHeight="1" x14ac:dyDescent="0.25">
      <c r="A383" s="146"/>
      <c r="B383" s="148"/>
      <c r="C383" s="1">
        <v>19</v>
      </c>
      <c r="D383" s="4" t="s">
        <v>428</v>
      </c>
      <c r="E383" s="4">
        <v>132598593.95200001</v>
      </c>
      <c r="F383" s="4">
        <f t="shared" si="101"/>
        <v>-58259.97</v>
      </c>
      <c r="G383" s="4">
        <v>1113133.7226</v>
      </c>
      <c r="H383" s="4">
        <v>131986.57680000001</v>
      </c>
      <c r="I383" s="4">
        <v>4017059.2267</v>
      </c>
      <c r="J383" s="4">
        <v>0</v>
      </c>
      <c r="K383" s="4">
        <f t="shared" si="91"/>
        <v>4017059.2267</v>
      </c>
      <c r="L383" s="4">
        <v>88481185.358099997</v>
      </c>
      <c r="M383" s="5">
        <f t="shared" si="92"/>
        <v>226283698.8662</v>
      </c>
      <c r="N383" s="8"/>
      <c r="O383" s="141"/>
      <c r="P383" s="9">
        <v>11</v>
      </c>
      <c r="Q383" s="135"/>
      <c r="R383" s="4" t="s">
        <v>779</v>
      </c>
      <c r="S383" s="4">
        <v>95553683.049899995</v>
      </c>
      <c r="T383" s="4">
        <f t="shared" si="99"/>
        <v>-58259.97</v>
      </c>
      <c r="U383" s="4">
        <v>802287.06559999997</v>
      </c>
      <c r="V383" s="4">
        <v>95128.843200000003</v>
      </c>
      <c r="W383" s="4">
        <v>2895280.7679000003</v>
      </c>
      <c r="X383" s="4">
        <v>0</v>
      </c>
      <c r="Y383" s="4">
        <f t="shared" si="103"/>
        <v>2895280.7679000003</v>
      </c>
      <c r="Z383" s="4">
        <v>56681470.447099999</v>
      </c>
      <c r="AA383" s="5">
        <f t="shared" si="93"/>
        <v>155969590.20370001</v>
      </c>
    </row>
    <row r="384" spans="1:27" ht="24.9" customHeight="1" x14ac:dyDescent="0.25">
      <c r="A384" s="146"/>
      <c r="B384" s="148"/>
      <c r="C384" s="1">
        <v>20</v>
      </c>
      <c r="D384" s="4" t="s">
        <v>429</v>
      </c>
      <c r="E384" s="4">
        <v>111164836.80329999</v>
      </c>
      <c r="F384" s="4">
        <f t="shared" si="101"/>
        <v>-58259.97</v>
      </c>
      <c r="G384" s="4">
        <v>933281.44079999998</v>
      </c>
      <c r="H384" s="4">
        <v>110661.1183</v>
      </c>
      <c r="I384" s="4">
        <v>3368011.1799000003</v>
      </c>
      <c r="J384" s="4">
        <v>0</v>
      </c>
      <c r="K384" s="4">
        <f t="shared" si="91"/>
        <v>3368011.1799000003</v>
      </c>
      <c r="L384" s="4">
        <v>69633698.206499994</v>
      </c>
      <c r="M384" s="5">
        <f t="shared" si="92"/>
        <v>185152228.77880001</v>
      </c>
      <c r="N384" s="8"/>
      <c r="O384" s="141"/>
      <c r="P384" s="9">
        <v>12</v>
      </c>
      <c r="Q384" s="135"/>
      <c r="R384" s="4" t="s">
        <v>780</v>
      </c>
      <c r="S384" s="4">
        <v>102452364.5589</v>
      </c>
      <c r="T384" s="4">
        <f t="shared" si="99"/>
        <v>-58259.97</v>
      </c>
      <c r="U384" s="4">
        <v>860174.4253</v>
      </c>
      <c r="V384" s="4">
        <v>101992.66770000001</v>
      </c>
      <c r="W384" s="4">
        <v>3104183.7486999999</v>
      </c>
      <c r="X384" s="4">
        <v>0</v>
      </c>
      <c r="Y384" s="4">
        <f t="shared" si="103"/>
        <v>3104183.7486999999</v>
      </c>
      <c r="Z384" s="4">
        <v>60274110.813000001</v>
      </c>
      <c r="AA384" s="5">
        <f t="shared" si="93"/>
        <v>166734566.24359998</v>
      </c>
    </row>
    <row r="385" spans="1:27" ht="24.9" customHeight="1" x14ac:dyDescent="0.25">
      <c r="A385" s="146"/>
      <c r="B385" s="148"/>
      <c r="C385" s="1">
        <v>21</v>
      </c>
      <c r="D385" s="4" t="s">
        <v>430</v>
      </c>
      <c r="E385" s="4">
        <v>141710614.55379999</v>
      </c>
      <c r="F385" s="4">
        <f t="shared" si="101"/>
        <v>-58259.97</v>
      </c>
      <c r="G385" s="4">
        <v>1189593.3785999999</v>
      </c>
      <c r="H385" s="4">
        <v>141052.5569</v>
      </c>
      <c r="I385" s="4">
        <v>4292985.6138000004</v>
      </c>
      <c r="J385" s="4">
        <v>0</v>
      </c>
      <c r="K385" s="4">
        <f t="shared" si="91"/>
        <v>4292985.6138000004</v>
      </c>
      <c r="L385" s="4">
        <v>89358070.8028</v>
      </c>
      <c r="M385" s="5">
        <f t="shared" si="92"/>
        <v>236634056.93589997</v>
      </c>
      <c r="N385" s="8"/>
      <c r="O385" s="141"/>
      <c r="P385" s="9">
        <v>13</v>
      </c>
      <c r="Q385" s="135"/>
      <c r="R385" s="4" t="s">
        <v>781</v>
      </c>
      <c r="S385" s="4">
        <v>111434168.4596</v>
      </c>
      <c r="T385" s="4">
        <f t="shared" si="99"/>
        <v>-58259.97</v>
      </c>
      <c r="U385" s="4">
        <v>935541.42310000001</v>
      </c>
      <c r="V385" s="4">
        <v>110929.08900000001</v>
      </c>
      <c r="W385" s="4">
        <v>3376166.9682999998</v>
      </c>
      <c r="X385" s="4">
        <v>0</v>
      </c>
      <c r="Y385" s="4">
        <f t="shared" si="103"/>
        <v>3376166.9682999998</v>
      </c>
      <c r="Z385" s="4">
        <v>68881127.204899997</v>
      </c>
      <c r="AA385" s="5">
        <f t="shared" si="93"/>
        <v>184679673.1749</v>
      </c>
    </row>
    <row r="386" spans="1:27" ht="24.9" customHeight="1" x14ac:dyDescent="0.25">
      <c r="A386" s="146"/>
      <c r="B386" s="148"/>
      <c r="C386" s="1">
        <v>22</v>
      </c>
      <c r="D386" s="4" t="s">
        <v>431</v>
      </c>
      <c r="E386" s="4">
        <v>158552529.2155</v>
      </c>
      <c r="F386" s="4">
        <f t="shared" si="101"/>
        <v>-58259.97</v>
      </c>
      <c r="G386" s="4">
        <v>1330915.1618999999</v>
      </c>
      <c r="H386" s="4">
        <v>157809.37419999999</v>
      </c>
      <c r="I386" s="4">
        <v>4802985.4117000001</v>
      </c>
      <c r="J386" s="4">
        <v>0</v>
      </c>
      <c r="K386" s="4">
        <f t="shared" si="91"/>
        <v>4802985.4117000001</v>
      </c>
      <c r="L386" s="4">
        <v>92523573.814300001</v>
      </c>
      <c r="M386" s="5">
        <f t="shared" si="92"/>
        <v>257309553.00760001</v>
      </c>
      <c r="N386" s="8"/>
      <c r="O386" s="141"/>
      <c r="P386" s="9">
        <v>14</v>
      </c>
      <c r="Q386" s="135"/>
      <c r="R386" s="4" t="s">
        <v>782</v>
      </c>
      <c r="S386" s="4">
        <v>122626474.2894</v>
      </c>
      <c r="T386" s="4">
        <f t="shared" si="99"/>
        <v>-58259.97</v>
      </c>
      <c r="U386" s="4">
        <v>1029456.9102</v>
      </c>
      <c r="V386" s="4">
        <v>122064.8434</v>
      </c>
      <c r="W386" s="4">
        <v>3715087.6803999995</v>
      </c>
      <c r="X386" s="4">
        <v>0</v>
      </c>
      <c r="Y386" s="4">
        <f t="shared" si="103"/>
        <v>3715087.6803999995</v>
      </c>
      <c r="Z386" s="4">
        <v>76451475.619200006</v>
      </c>
      <c r="AA386" s="5">
        <f t="shared" si="93"/>
        <v>203886299.37260002</v>
      </c>
    </row>
    <row r="387" spans="1:27" ht="24.9" customHeight="1" x14ac:dyDescent="0.25">
      <c r="A387" s="146"/>
      <c r="B387" s="149"/>
      <c r="C387" s="1">
        <v>23</v>
      </c>
      <c r="D387" s="4" t="s">
        <v>432</v>
      </c>
      <c r="E387" s="4">
        <v>161897059.36610001</v>
      </c>
      <c r="F387" s="4">
        <f>-58259.97</f>
        <v>-58259.97</v>
      </c>
      <c r="G387" s="4">
        <v>1358979.3681000001</v>
      </c>
      <c r="H387" s="4">
        <v>161137.00539999999</v>
      </c>
      <c r="I387" s="4">
        <v>4904263.0713</v>
      </c>
      <c r="J387" s="4">
        <v>0</v>
      </c>
      <c r="K387" s="4">
        <f t="shared" si="91"/>
        <v>4904263.0713</v>
      </c>
      <c r="L387" s="4">
        <v>105107201.9764</v>
      </c>
      <c r="M387" s="5">
        <f t="shared" si="92"/>
        <v>273370380.81730002</v>
      </c>
      <c r="N387" s="8"/>
      <c r="O387" s="141"/>
      <c r="P387" s="9">
        <v>15</v>
      </c>
      <c r="Q387" s="135"/>
      <c r="R387" s="4" t="s">
        <v>783</v>
      </c>
      <c r="S387" s="4">
        <v>113730604.0126</v>
      </c>
      <c r="T387" s="4">
        <f t="shared" si="99"/>
        <v>-58259.97</v>
      </c>
      <c r="U387" s="4">
        <v>954810.98809999996</v>
      </c>
      <c r="V387" s="4">
        <v>113213.92140000001</v>
      </c>
      <c r="W387" s="4">
        <v>3445706.6666999995</v>
      </c>
      <c r="X387" s="4">
        <v>0</v>
      </c>
      <c r="Y387" s="4">
        <f t="shared" si="103"/>
        <v>3445706.6666999995</v>
      </c>
      <c r="Z387" s="4">
        <v>58818938.671099998</v>
      </c>
      <c r="AA387" s="5">
        <f t="shared" si="93"/>
        <v>177005014.2899</v>
      </c>
    </row>
    <row r="388" spans="1:27" ht="24.9" customHeight="1" x14ac:dyDescent="0.25">
      <c r="A388" s="1"/>
      <c r="B388" s="145" t="s">
        <v>843</v>
      </c>
      <c r="C388" s="143"/>
      <c r="D388" s="11"/>
      <c r="E388" s="11">
        <f>SUM(E365:E387)</f>
        <v>3158510527.3862996</v>
      </c>
      <c r="F388" s="11">
        <f t="shared" ref="F388:L388" si="104">SUM(F365:F387)</f>
        <v>-1339979.3099999996</v>
      </c>
      <c r="G388" s="11">
        <f t="shared" si="104"/>
        <v>26514545.261100002</v>
      </c>
      <c r="H388" s="11">
        <f t="shared" si="104"/>
        <v>3143884.6854000003</v>
      </c>
      <c r="I388" s="11">
        <f t="shared" si="104"/>
        <v>95685268.09920001</v>
      </c>
      <c r="J388" s="11">
        <f t="shared" si="104"/>
        <v>0</v>
      </c>
      <c r="K388" s="11">
        <f t="shared" si="104"/>
        <v>95685268.09920001</v>
      </c>
      <c r="L388" s="11">
        <f t="shared" si="104"/>
        <v>1962237261.0267997</v>
      </c>
      <c r="M388" s="5">
        <f t="shared" si="92"/>
        <v>5244751507.1487999</v>
      </c>
      <c r="N388" s="20"/>
      <c r="O388" s="141"/>
      <c r="P388" s="9">
        <v>16</v>
      </c>
      <c r="Q388" s="136"/>
      <c r="R388" s="4" t="s">
        <v>784</v>
      </c>
      <c r="S388" s="4">
        <v>118529238.9351</v>
      </c>
      <c r="T388" s="4">
        <f t="shared" si="99"/>
        <v>-58259.97</v>
      </c>
      <c r="U388" s="4">
        <v>995076.69759999996</v>
      </c>
      <c r="V388" s="4">
        <v>117988.31020000001</v>
      </c>
      <c r="W388" s="4">
        <v>3591016.9174000002</v>
      </c>
      <c r="X388" s="4">
        <v>0</v>
      </c>
      <c r="Y388" s="4">
        <f t="shared" si="103"/>
        <v>3591016.9174000002</v>
      </c>
      <c r="Z388" s="4">
        <v>65481157.714900002</v>
      </c>
      <c r="AA388" s="5">
        <f t="shared" si="93"/>
        <v>188656218.60520002</v>
      </c>
    </row>
    <row r="389" spans="1:27" ht="24.9" customHeight="1" x14ac:dyDescent="0.25">
      <c r="A389" s="146">
        <v>19</v>
      </c>
      <c r="B389" s="147" t="s">
        <v>57</v>
      </c>
      <c r="C389" s="1">
        <v>1</v>
      </c>
      <c r="D389" s="4" t="s">
        <v>433</v>
      </c>
      <c r="E389" s="4">
        <v>92220262.431700006</v>
      </c>
      <c r="F389" s="4">
        <f>-11709724.63</f>
        <v>-11709724.630000001</v>
      </c>
      <c r="G389" s="4">
        <v>872084.40399999998</v>
      </c>
      <c r="H389" s="4">
        <v>103404.8585</v>
      </c>
      <c r="I389" s="4">
        <v>3147164.2897999999</v>
      </c>
      <c r="J389" s="4">
        <v>0</v>
      </c>
      <c r="K389" s="4">
        <f t="shared" si="91"/>
        <v>3147164.2897999999</v>
      </c>
      <c r="L389" s="4">
        <v>72716306.034099996</v>
      </c>
      <c r="M389" s="5">
        <f t="shared" si="92"/>
        <v>157349497.38810003</v>
      </c>
      <c r="N389" s="8"/>
      <c r="O389" s="142"/>
      <c r="P389" s="9">
        <v>17</v>
      </c>
      <c r="Q389" s="77"/>
      <c r="R389" s="4" t="s">
        <v>785</v>
      </c>
      <c r="S389" s="4">
        <v>118247433.55140001</v>
      </c>
      <c r="T389" s="4">
        <f t="shared" si="99"/>
        <v>-58259.97</v>
      </c>
      <c r="U389" s="4">
        <v>992712.04729999998</v>
      </c>
      <c r="V389" s="4">
        <v>117707.9286</v>
      </c>
      <c r="W389" s="4">
        <v>3582483.4049</v>
      </c>
      <c r="X389" s="4">
        <v>0</v>
      </c>
      <c r="Y389" s="4">
        <f t="shared" si="103"/>
        <v>3582483.4049</v>
      </c>
      <c r="Z389" s="4">
        <v>63461950.490800001</v>
      </c>
      <c r="AA389" s="5">
        <f t="shared" si="93"/>
        <v>186344027.45300001</v>
      </c>
    </row>
    <row r="390" spans="1:27" ht="24.9" customHeight="1" x14ac:dyDescent="0.25">
      <c r="A390" s="146"/>
      <c r="B390" s="148"/>
      <c r="C390" s="1">
        <v>2</v>
      </c>
      <c r="D390" s="4" t="s">
        <v>434</v>
      </c>
      <c r="E390" s="4">
        <v>94741895.428900003</v>
      </c>
      <c r="F390" s="4">
        <f t="shared" ref="F390:F413" si="105">-11709724.63</f>
        <v>-11709724.630000001</v>
      </c>
      <c r="G390" s="4">
        <v>893243.61780000001</v>
      </c>
      <c r="H390" s="4">
        <v>105913.75049999999</v>
      </c>
      <c r="I390" s="4">
        <v>3223523.3227999997</v>
      </c>
      <c r="J390" s="4">
        <v>0</v>
      </c>
      <c r="K390" s="4">
        <f t="shared" si="91"/>
        <v>3223523.3227999997</v>
      </c>
      <c r="L390" s="4">
        <v>74911054.788800001</v>
      </c>
      <c r="M390" s="5">
        <f t="shared" si="92"/>
        <v>162165906.27880001</v>
      </c>
      <c r="N390" s="8"/>
      <c r="O390" s="15"/>
      <c r="P390" s="143"/>
      <c r="Q390" s="144"/>
      <c r="R390" s="11"/>
      <c r="S390" s="11">
        <f>SUM(S373:S389)</f>
        <v>2003186561.4835002</v>
      </c>
      <c r="T390" s="11">
        <f t="shared" ref="T390:Z390" si="106">SUM(T373:T389)</f>
        <v>-990419.48999999964</v>
      </c>
      <c r="U390" s="11">
        <f t="shared" si="106"/>
        <v>16817201.0546</v>
      </c>
      <c r="V390" s="11">
        <f t="shared" si="106"/>
        <v>1994050.4475000002</v>
      </c>
      <c r="W390" s="11">
        <f t="shared" si="106"/>
        <v>60689646.9745</v>
      </c>
      <c r="X390" s="11">
        <f t="shared" si="106"/>
        <v>0</v>
      </c>
      <c r="Y390" s="11">
        <f t="shared" si="106"/>
        <v>60689646.9745</v>
      </c>
      <c r="Z390" s="11">
        <f t="shared" si="106"/>
        <v>1138206887.9499998</v>
      </c>
      <c r="AA390" s="5">
        <f t="shared" si="93"/>
        <v>3219903928.4201002</v>
      </c>
    </row>
    <row r="391" spans="1:27" ht="24.9" customHeight="1" x14ac:dyDescent="0.25">
      <c r="A391" s="146"/>
      <c r="B391" s="148"/>
      <c r="C391" s="1">
        <v>3</v>
      </c>
      <c r="D391" s="4" t="s">
        <v>435</v>
      </c>
      <c r="E391" s="4">
        <v>85353180.243200004</v>
      </c>
      <c r="F391" s="4">
        <f t="shared" si="105"/>
        <v>-11709724.630000001</v>
      </c>
      <c r="G391" s="4">
        <v>814462.19649999996</v>
      </c>
      <c r="H391" s="4">
        <v>96572.473800000007</v>
      </c>
      <c r="I391" s="4">
        <v>2939218.1862999997</v>
      </c>
      <c r="J391" s="4">
        <v>0</v>
      </c>
      <c r="K391" s="4">
        <f t="shared" si="91"/>
        <v>2939218.1862999997</v>
      </c>
      <c r="L391" s="4">
        <v>71169183.566599995</v>
      </c>
      <c r="M391" s="5">
        <f t="shared" si="92"/>
        <v>148662892.03640002</v>
      </c>
      <c r="N391" s="8"/>
      <c r="O391" s="140">
        <v>36</v>
      </c>
      <c r="P391" s="9">
        <v>1</v>
      </c>
      <c r="Q391" s="134" t="s">
        <v>74</v>
      </c>
      <c r="R391" s="4" t="s">
        <v>786</v>
      </c>
      <c r="S391" s="4">
        <v>111299390.1117</v>
      </c>
      <c r="T391" s="4">
        <f t="shared" si="99"/>
        <v>-58259.97</v>
      </c>
      <c r="U391" s="4">
        <v>934410.4878</v>
      </c>
      <c r="V391" s="4">
        <v>110794.9917</v>
      </c>
      <c r="W391" s="4">
        <v>3372085.6668000002</v>
      </c>
      <c r="X391" s="4">
        <v>0</v>
      </c>
      <c r="Y391" s="4">
        <f t="shared" si="103"/>
        <v>3372085.6668000002</v>
      </c>
      <c r="Z391" s="4">
        <v>61170716.7535</v>
      </c>
      <c r="AA391" s="5">
        <f t="shared" si="93"/>
        <v>176829138.0415</v>
      </c>
    </row>
    <row r="392" spans="1:27" ht="24.9" customHeight="1" x14ac:dyDescent="0.25">
      <c r="A392" s="146"/>
      <c r="B392" s="148"/>
      <c r="C392" s="1">
        <v>4</v>
      </c>
      <c r="D392" s="4" t="s">
        <v>436</v>
      </c>
      <c r="E392" s="4">
        <v>93590108.283099994</v>
      </c>
      <c r="F392" s="4">
        <f t="shared" si="105"/>
        <v>-11709724.630000001</v>
      </c>
      <c r="G392" s="4">
        <v>883578.88450000004</v>
      </c>
      <c r="H392" s="4">
        <v>104767.78290000001</v>
      </c>
      <c r="I392" s="4">
        <v>3188645.3873999999</v>
      </c>
      <c r="J392" s="4">
        <v>0</v>
      </c>
      <c r="K392" s="4">
        <f t="shared" si="91"/>
        <v>3188645.3873999999</v>
      </c>
      <c r="L392" s="4">
        <v>74733731.806199998</v>
      </c>
      <c r="M392" s="5">
        <f t="shared" si="92"/>
        <v>160791107.51410002</v>
      </c>
      <c r="N392" s="8"/>
      <c r="O392" s="141"/>
      <c r="P392" s="9">
        <v>2</v>
      </c>
      <c r="Q392" s="135"/>
      <c r="R392" s="4" t="s">
        <v>787</v>
      </c>
      <c r="S392" s="4">
        <v>107763777.3213</v>
      </c>
      <c r="T392" s="4">
        <f t="shared" si="99"/>
        <v>-58259.97</v>
      </c>
      <c r="U392" s="4">
        <v>904742.89269999997</v>
      </c>
      <c r="V392" s="4">
        <v>107277.24340000001</v>
      </c>
      <c r="W392" s="4">
        <v>3265021.7228000001</v>
      </c>
      <c r="X392" s="4">
        <v>0</v>
      </c>
      <c r="Y392" s="4">
        <f t="shared" si="103"/>
        <v>3265021.7228000001</v>
      </c>
      <c r="Z392" s="4">
        <v>67285893.025800005</v>
      </c>
      <c r="AA392" s="5">
        <f t="shared" si="93"/>
        <v>179268452.236</v>
      </c>
    </row>
    <row r="393" spans="1:27" ht="24.9" customHeight="1" x14ac:dyDescent="0.25">
      <c r="A393" s="146"/>
      <c r="B393" s="148"/>
      <c r="C393" s="1">
        <v>5</v>
      </c>
      <c r="D393" s="4" t="s">
        <v>437</v>
      </c>
      <c r="E393" s="4">
        <v>115917139.24160001</v>
      </c>
      <c r="F393" s="4">
        <f t="shared" si="105"/>
        <v>-11709724.630000001</v>
      </c>
      <c r="G393" s="4">
        <v>1070926.6947000001</v>
      </c>
      <c r="H393" s="4">
        <v>126982.0018</v>
      </c>
      <c r="I393" s="4">
        <v>3864743.1770999995</v>
      </c>
      <c r="J393" s="4">
        <v>0</v>
      </c>
      <c r="K393" s="4">
        <f t="shared" ref="K393:K413" si="107">I393-J393</f>
        <v>3864743.1770999995</v>
      </c>
      <c r="L393" s="4">
        <v>86825679.240799993</v>
      </c>
      <c r="M393" s="5">
        <f t="shared" ref="M393:M414" si="108">E393+F393+G393+H393+I393+L393-J393</f>
        <v>196095745.72600001</v>
      </c>
      <c r="N393" s="8"/>
      <c r="O393" s="141"/>
      <c r="P393" s="9">
        <v>3</v>
      </c>
      <c r="Q393" s="135"/>
      <c r="R393" s="4" t="s">
        <v>788</v>
      </c>
      <c r="S393" s="4">
        <v>127189405.00660001</v>
      </c>
      <c r="T393" s="4">
        <f t="shared" si="99"/>
        <v>-58259.97</v>
      </c>
      <c r="U393" s="4">
        <v>1067744.808</v>
      </c>
      <c r="V393" s="4">
        <v>126604.71890000001</v>
      </c>
      <c r="W393" s="4">
        <v>3853260.4351000004</v>
      </c>
      <c r="X393" s="4">
        <v>0</v>
      </c>
      <c r="Y393" s="4">
        <f t="shared" si="103"/>
        <v>3853260.4351000004</v>
      </c>
      <c r="Z393" s="4">
        <v>70674488.630500004</v>
      </c>
      <c r="AA393" s="5">
        <f t="shared" ref="AA393:AA412" si="109">S393+T393+U393+V393+W393-X393+Z393</f>
        <v>202853243.62910002</v>
      </c>
    </row>
    <row r="394" spans="1:27" ht="24.9" customHeight="1" x14ac:dyDescent="0.25">
      <c r="A394" s="146"/>
      <c r="B394" s="148"/>
      <c r="C394" s="1">
        <v>6</v>
      </c>
      <c r="D394" s="4" t="s">
        <v>438</v>
      </c>
      <c r="E394" s="4">
        <v>89971225.636800006</v>
      </c>
      <c r="F394" s="4">
        <f t="shared" si="105"/>
        <v>-11709724.630000001</v>
      </c>
      <c r="G394" s="4">
        <v>853212.56570000004</v>
      </c>
      <c r="H394" s="4">
        <v>101167.18550000001</v>
      </c>
      <c r="I394" s="4">
        <v>3079059.9005999998</v>
      </c>
      <c r="J394" s="4">
        <v>0</v>
      </c>
      <c r="K394" s="4">
        <f t="shared" si="107"/>
        <v>3079059.9005999998</v>
      </c>
      <c r="L394" s="4">
        <v>72271491.1954</v>
      </c>
      <c r="M394" s="5">
        <f t="shared" si="108"/>
        <v>154566431.854</v>
      </c>
      <c r="N394" s="8"/>
      <c r="O394" s="141"/>
      <c r="P394" s="9">
        <v>4</v>
      </c>
      <c r="Q394" s="135"/>
      <c r="R394" s="4" t="s">
        <v>789</v>
      </c>
      <c r="S394" s="4">
        <v>140386039.5684</v>
      </c>
      <c r="T394" s="4">
        <f t="shared" si="99"/>
        <v>-58259.97</v>
      </c>
      <c r="U394" s="4">
        <v>1178478.7694000001</v>
      </c>
      <c r="V394" s="4">
        <v>139734.6747</v>
      </c>
      <c r="W394" s="4">
        <v>4252875.3894999996</v>
      </c>
      <c r="X394" s="4">
        <v>0</v>
      </c>
      <c r="Y394" s="4">
        <f t="shared" si="103"/>
        <v>4252875.3894999996</v>
      </c>
      <c r="Z394" s="4">
        <v>77017005.573699996</v>
      </c>
      <c r="AA394" s="5">
        <f t="shared" si="109"/>
        <v>222915874.00569999</v>
      </c>
    </row>
    <row r="395" spans="1:27" ht="24.9" customHeight="1" x14ac:dyDescent="0.25">
      <c r="A395" s="146"/>
      <c r="B395" s="148"/>
      <c r="C395" s="1">
        <v>7</v>
      </c>
      <c r="D395" s="4" t="s">
        <v>439</v>
      </c>
      <c r="E395" s="4">
        <v>152414388.8874</v>
      </c>
      <c r="F395" s="4">
        <f t="shared" si="105"/>
        <v>-11709724.630000001</v>
      </c>
      <c r="G395" s="4">
        <v>1377177.8846</v>
      </c>
      <c r="H395" s="4">
        <v>163294.8413</v>
      </c>
      <c r="I395" s="4">
        <v>4969937.5872000009</v>
      </c>
      <c r="J395" s="4">
        <v>0</v>
      </c>
      <c r="K395" s="4">
        <f t="shared" si="107"/>
        <v>4969937.5872000009</v>
      </c>
      <c r="L395" s="4">
        <v>106240490.3088</v>
      </c>
      <c r="M395" s="5">
        <f t="shared" si="108"/>
        <v>253455564.8793</v>
      </c>
      <c r="N395" s="8"/>
      <c r="O395" s="141"/>
      <c r="P395" s="9">
        <v>5</v>
      </c>
      <c r="Q395" s="135"/>
      <c r="R395" s="4" t="s">
        <v>790</v>
      </c>
      <c r="S395" s="4">
        <v>122183535.3857</v>
      </c>
      <c r="T395" s="4">
        <f t="shared" si="99"/>
        <v>-58259.97</v>
      </c>
      <c r="U395" s="4">
        <v>1025740.1763000001</v>
      </c>
      <c r="V395" s="4">
        <v>121624.1425</v>
      </c>
      <c r="W395" s="4">
        <v>3701674.7903</v>
      </c>
      <c r="X395" s="4">
        <v>0</v>
      </c>
      <c r="Y395" s="4">
        <f t="shared" si="103"/>
        <v>3701674.7903</v>
      </c>
      <c r="Z395" s="4">
        <v>69702364.025999993</v>
      </c>
      <c r="AA395" s="5">
        <f t="shared" si="109"/>
        <v>196676678.5508</v>
      </c>
    </row>
    <row r="396" spans="1:27" ht="24.9" customHeight="1" x14ac:dyDescent="0.25">
      <c r="A396" s="146"/>
      <c r="B396" s="148"/>
      <c r="C396" s="1">
        <v>8</v>
      </c>
      <c r="D396" s="4" t="s">
        <v>440</v>
      </c>
      <c r="E396" s="4">
        <v>100110624.8813</v>
      </c>
      <c r="F396" s="4">
        <f t="shared" si="105"/>
        <v>-11709724.630000001</v>
      </c>
      <c r="G396" s="4">
        <v>938293.03379999998</v>
      </c>
      <c r="H396" s="4">
        <v>111255.3532</v>
      </c>
      <c r="I396" s="4">
        <v>3386096.9369000001</v>
      </c>
      <c r="J396" s="4">
        <v>0</v>
      </c>
      <c r="K396" s="4">
        <f t="shared" si="107"/>
        <v>3386096.9369000001</v>
      </c>
      <c r="L396" s="4">
        <v>77352329.081</v>
      </c>
      <c r="M396" s="5">
        <f t="shared" si="108"/>
        <v>170188874.65620002</v>
      </c>
      <c r="N396" s="8"/>
      <c r="O396" s="141"/>
      <c r="P396" s="9">
        <v>6</v>
      </c>
      <c r="Q396" s="135"/>
      <c r="R396" s="4" t="s">
        <v>791</v>
      </c>
      <c r="S396" s="4">
        <v>169681516.1178</v>
      </c>
      <c r="T396" s="4">
        <f t="shared" si="99"/>
        <v>-58259.97</v>
      </c>
      <c r="U396" s="4">
        <v>1424299.335</v>
      </c>
      <c r="V396" s="4">
        <v>168882.12950000001</v>
      </c>
      <c r="W396" s="4">
        <v>5139988.7265999997</v>
      </c>
      <c r="X396" s="4">
        <v>0</v>
      </c>
      <c r="Y396" s="4">
        <f t="shared" si="103"/>
        <v>5139988.7265999997</v>
      </c>
      <c r="Z396" s="4">
        <v>94179924.391000003</v>
      </c>
      <c r="AA396" s="5">
        <f t="shared" si="109"/>
        <v>270536350.7299</v>
      </c>
    </row>
    <row r="397" spans="1:27" ht="24.9" customHeight="1" x14ac:dyDescent="0.25">
      <c r="A397" s="146"/>
      <c r="B397" s="148"/>
      <c r="C397" s="1">
        <v>9</v>
      </c>
      <c r="D397" s="4" t="s">
        <v>441</v>
      </c>
      <c r="E397" s="4">
        <v>108492810.5336</v>
      </c>
      <c r="F397" s="4">
        <f t="shared" si="105"/>
        <v>-11709724.630000001</v>
      </c>
      <c r="G397" s="4">
        <v>1008628.5893</v>
      </c>
      <c r="H397" s="4">
        <v>119595.18610000001</v>
      </c>
      <c r="I397" s="4">
        <v>3639922.7681999998</v>
      </c>
      <c r="J397" s="4">
        <v>0</v>
      </c>
      <c r="K397" s="4">
        <f t="shared" si="107"/>
        <v>3639922.7681999998</v>
      </c>
      <c r="L397" s="4">
        <v>79739611.676899999</v>
      </c>
      <c r="M397" s="5">
        <f t="shared" si="108"/>
        <v>181290844.12410003</v>
      </c>
      <c r="N397" s="8"/>
      <c r="O397" s="141"/>
      <c r="P397" s="9">
        <v>7</v>
      </c>
      <c r="Q397" s="135"/>
      <c r="R397" s="4" t="s">
        <v>792</v>
      </c>
      <c r="S397" s="4">
        <v>128851735.9561</v>
      </c>
      <c r="T397" s="4">
        <f t="shared" si="99"/>
        <v>-58259.97</v>
      </c>
      <c r="U397" s="4">
        <v>1081693.5530000001</v>
      </c>
      <c r="V397" s="4">
        <v>128258.65059999999</v>
      </c>
      <c r="W397" s="4">
        <v>3903598.4438999998</v>
      </c>
      <c r="X397" s="4">
        <v>0</v>
      </c>
      <c r="Y397" s="4">
        <f t="shared" si="103"/>
        <v>3903598.4438999998</v>
      </c>
      <c r="Z397" s="4">
        <v>80230470.752100006</v>
      </c>
      <c r="AA397" s="5">
        <f t="shared" si="109"/>
        <v>214137497.38570002</v>
      </c>
    </row>
    <row r="398" spans="1:27" ht="24.9" customHeight="1" x14ac:dyDescent="0.25">
      <c r="A398" s="146"/>
      <c r="B398" s="148"/>
      <c r="C398" s="1">
        <v>10</v>
      </c>
      <c r="D398" s="4" t="s">
        <v>442</v>
      </c>
      <c r="E398" s="4">
        <v>109334675.0344</v>
      </c>
      <c r="F398" s="4">
        <f t="shared" si="105"/>
        <v>-11709724.630000001</v>
      </c>
      <c r="G398" s="4">
        <v>1015692.7383</v>
      </c>
      <c r="H398" s="4">
        <v>120432.7969</v>
      </c>
      <c r="I398" s="4">
        <v>3665415.7558999998</v>
      </c>
      <c r="J398" s="4">
        <v>0</v>
      </c>
      <c r="K398" s="4">
        <f t="shared" si="107"/>
        <v>3665415.7558999998</v>
      </c>
      <c r="L398" s="4">
        <v>82820975.344300002</v>
      </c>
      <c r="M398" s="5">
        <f t="shared" si="108"/>
        <v>185247467.03979999</v>
      </c>
      <c r="N398" s="8"/>
      <c r="O398" s="141"/>
      <c r="P398" s="9">
        <v>8</v>
      </c>
      <c r="Q398" s="135"/>
      <c r="R398" s="4" t="s">
        <v>402</v>
      </c>
      <c r="S398" s="4">
        <v>116898205.96529999</v>
      </c>
      <c r="T398" s="4">
        <f t="shared" si="99"/>
        <v>-58259.97</v>
      </c>
      <c r="U398" s="4">
        <v>981390.57620000001</v>
      </c>
      <c r="V398" s="4">
        <v>116365.5183</v>
      </c>
      <c r="W398" s="4">
        <v>3541626.6610000003</v>
      </c>
      <c r="X398" s="4">
        <v>0</v>
      </c>
      <c r="Y398" s="4">
        <f t="shared" si="103"/>
        <v>3541626.6610000003</v>
      </c>
      <c r="Z398" s="4">
        <v>66150422.984499998</v>
      </c>
      <c r="AA398" s="5">
        <f t="shared" si="109"/>
        <v>187629751.73529997</v>
      </c>
    </row>
    <row r="399" spans="1:27" ht="24.9" customHeight="1" x14ac:dyDescent="0.25">
      <c r="A399" s="146"/>
      <c r="B399" s="148"/>
      <c r="C399" s="1">
        <v>11</v>
      </c>
      <c r="D399" s="4" t="s">
        <v>443</v>
      </c>
      <c r="E399" s="4">
        <v>100481704.8408</v>
      </c>
      <c r="F399" s="4">
        <f t="shared" si="105"/>
        <v>-11709724.630000001</v>
      </c>
      <c r="G399" s="4">
        <v>941406.79390000005</v>
      </c>
      <c r="H399" s="4">
        <v>111624.5583</v>
      </c>
      <c r="I399" s="4">
        <v>3397333.8245999995</v>
      </c>
      <c r="J399" s="4">
        <v>0</v>
      </c>
      <c r="K399" s="4">
        <f t="shared" si="107"/>
        <v>3397333.8245999995</v>
      </c>
      <c r="L399" s="4">
        <v>69570536.028400004</v>
      </c>
      <c r="M399" s="5">
        <f t="shared" si="108"/>
        <v>162792881.41600001</v>
      </c>
      <c r="N399" s="8"/>
      <c r="O399" s="141"/>
      <c r="P399" s="9">
        <v>9</v>
      </c>
      <c r="Q399" s="135"/>
      <c r="R399" s="4" t="s">
        <v>793</v>
      </c>
      <c r="S399" s="4">
        <v>126374987.117</v>
      </c>
      <c r="T399" s="4">
        <f t="shared" si="99"/>
        <v>-58259.97</v>
      </c>
      <c r="U399" s="4">
        <v>1060910.9656</v>
      </c>
      <c r="V399" s="4">
        <v>125794.416</v>
      </c>
      <c r="W399" s="4">
        <v>3828598.5740999999</v>
      </c>
      <c r="X399" s="4">
        <v>0</v>
      </c>
      <c r="Y399" s="4">
        <f t="shared" si="103"/>
        <v>3828598.5740999999</v>
      </c>
      <c r="Z399" s="4">
        <v>70567464.481099993</v>
      </c>
      <c r="AA399" s="5">
        <f t="shared" si="109"/>
        <v>201899495.58379999</v>
      </c>
    </row>
    <row r="400" spans="1:27" ht="24.9" customHeight="1" x14ac:dyDescent="0.25">
      <c r="A400" s="146"/>
      <c r="B400" s="148"/>
      <c r="C400" s="1">
        <v>12</v>
      </c>
      <c r="D400" s="4" t="s">
        <v>444</v>
      </c>
      <c r="E400" s="4">
        <v>98202413.759599999</v>
      </c>
      <c r="F400" s="4">
        <f t="shared" si="105"/>
        <v>-11709724.630000001</v>
      </c>
      <c r="G400" s="4">
        <v>922281.0895</v>
      </c>
      <c r="H400" s="4">
        <v>109356.7838</v>
      </c>
      <c r="I400" s="4">
        <v>3328313.2878999994</v>
      </c>
      <c r="J400" s="4">
        <v>0</v>
      </c>
      <c r="K400" s="4">
        <f t="shared" si="107"/>
        <v>3328313.2878999994</v>
      </c>
      <c r="L400" s="4">
        <v>76099831.352599993</v>
      </c>
      <c r="M400" s="5">
        <f t="shared" si="108"/>
        <v>166952471.64340001</v>
      </c>
      <c r="N400" s="8"/>
      <c r="O400" s="141"/>
      <c r="P400" s="9">
        <v>10</v>
      </c>
      <c r="Q400" s="135"/>
      <c r="R400" s="4" t="s">
        <v>794</v>
      </c>
      <c r="S400" s="4">
        <v>166823315.14520001</v>
      </c>
      <c r="T400" s="4">
        <f t="shared" si="99"/>
        <v>-58259.97</v>
      </c>
      <c r="U400" s="4">
        <v>1400315.9539999999</v>
      </c>
      <c r="V400" s="4">
        <v>166038.3702</v>
      </c>
      <c r="W400" s="4">
        <v>5053437.8832</v>
      </c>
      <c r="X400" s="4">
        <v>0</v>
      </c>
      <c r="Y400" s="4">
        <f t="shared" si="103"/>
        <v>5053437.8832</v>
      </c>
      <c r="Z400" s="4">
        <v>81673857.904499993</v>
      </c>
      <c r="AA400" s="5">
        <f t="shared" si="109"/>
        <v>255058705.28710002</v>
      </c>
    </row>
    <row r="401" spans="1:27" ht="24.9" customHeight="1" x14ac:dyDescent="0.25">
      <c r="A401" s="146"/>
      <c r="B401" s="148"/>
      <c r="C401" s="1">
        <v>13</v>
      </c>
      <c r="D401" s="4" t="s">
        <v>445</v>
      </c>
      <c r="E401" s="4">
        <v>103132920.245</v>
      </c>
      <c r="F401" s="4">
        <f t="shared" si="105"/>
        <v>-11709724.630000001</v>
      </c>
      <c r="G401" s="4">
        <v>963653.34340000001</v>
      </c>
      <c r="H401" s="4">
        <v>114262.37790000001</v>
      </c>
      <c r="I401" s="4">
        <v>3477616.8179000001</v>
      </c>
      <c r="J401" s="4">
        <v>0</v>
      </c>
      <c r="K401" s="4">
        <f t="shared" si="107"/>
        <v>3477616.8179000001</v>
      </c>
      <c r="L401" s="4">
        <v>77775355.3926</v>
      </c>
      <c r="M401" s="5">
        <f t="shared" si="108"/>
        <v>173754083.54680002</v>
      </c>
      <c r="N401" s="8"/>
      <c r="O401" s="141"/>
      <c r="P401" s="9">
        <v>11</v>
      </c>
      <c r="Q401" s="135"/>
      <c r="R401" s="4" t="s">
        <v>795</v>
      </c>
      <c r="S401" s="4">
        <v>104139252.4253</v>
      </c>
      <c r="T401" s="4">
        <f t="shared" si="99"/>
        <v>-58259.97</v>
      </c>
      <c r="U401" s="4">
        <v>874329.22939999995</v>
      </c>
      <c r="V401" s="4">
        <v>103671.0321</v>
      </c>
      <c r="W401" s="4">
        <v>3155265.3798000002</v>
      </c>
      <c r="X401" s="4">
        <v>0</v>
      </c>
      <c r="Y401" s="4">
        <f t="shared" si="103"/>
        <v>3155265.3798000002</v>
      </c>
      <c r="Z401" s="4">
        <v>60262039.244000003</v>
      </c>
      <c r="AA401" s="5">
        <f t="shared" si="109"/>
        <v>168476297.34060001</v>
      </c>
    </row>
    <row r="402" spans="1:27" ht="24.9" customHeight="1" x14ac:dyDescent="0.25">
      <c r="A402" s="146"/>
      <c r="B402" s="148"/>
      <c r="C402" s="1">
        <v>14</v>
      </c>
      <c r="D402" s="4" t="s">
        <v>446</v>
      </c>
      <c r="E402" s="4">
        <v>90730429.939899996</v>
      </c>
      <c r="F402" s="4">
        <f t="shared" si="105"/>
        <v>-11709724.630000001</v>
      </c>
      <c r="G402" s="4">
        <v>859583.10660000006</v>
      </c>
      <c r="H402" s="4">
        <v>101922.55379999999</v>
      </c>
      <c r="I402" s="4">
        <v>3102049.8068999997</v>
      </c>
      <c r="J402" s="4">
        <v>0</v>
      </c>
      <c r="K402" s="4">
        <f t="shared" si="107"/>
        <v>3102049.8068999997</v>
      </c>
      <c r="L402" s="4">
        <v>71121632.503999993</v>
      </c>
      <c r="M402" s="5">
        <f t="shared" si="108"/>
        <v>154205893.28119999</v>
      </c>
      <c r="N402" s="8"/>
      <c r="O402" s="141"/>
      <c r="P402" s="9">
        <v>12</v>
      </c>
      <c r="Q402" s="135"/>
      <c r="R402" s="4" t="s">
        <v>796</v>
      </c>
      <c r="S402" s="4">
        <v>120291589.087</v>
      </c>
      <c r="T402" s="4">
        <f t="shared" si="99"/>
        <v>-58259.97</v>
      </c>
      <c r="U402" s="4">
        <v>1009864.7114</v>
      </c>
      <c r="V402" s="4">
        <v>119741.7556</v>
      </c>
      <c r="W402" s="4">
        <v>3644383.6657000002</v>
      </c>
      <c r="X402" s="4">
        <v>0</v>
      </c>
      <c r="Y402" s="4">
        <f t="shared" si="103"/>
        <v>3644383.6657000002</v>
      </c>
      <c r="Z402" s="4">
        <v>71160276.863299996</v>
      </c>
      <c r="AA402" s="5">
        <f t="shared" si="109"/>
        <v>196167596.11300001</v>
      </c>
    </row>
    <row r="403" spans="1:27" ht="24.9" customHeight="1" x14ac:dyDescent="0.25">
      <c r="A403" s="146"/>
      <c r="B403" s="148"/>
      <c r="C403" s="1">
        <v>15</v>
      </c>
      <c r="D403" s="4" t="s">
        <v>447</v>
      </c>
      <c r="E403" s="4">
        <v>90195872.434699997</v>
      </c>
      <c r="F403" s="4">
        <f t="shared" si="105"/>
        <v>-11709724.630000001</v>
      </c>
      <c r="G403" s="4">
        <v>855097.59400000004</v>
      </c>
      <c r="H403" s="4">
        <v>101390.6972</v>
      </c>
      <c r="I403" s="4">
        <v>3085862.5606000004</v>
      </c>
      <c r="J403" s="4">
        <v>0</v>
      </c>
      <c r="K403" s="4">
        <f t="shared" si="107"/>
        <v>3085862.5606000004</v>
      </c>
      <c r="L403" s="4">
        <v>64817211.224799998</v>
      </c>
      <c r="M403" s="5">
        <f t="shared" si="108"/>
        <v>147345709.8813</v>
      </c>
      <c r="N403" s="8"/>
      <c r="O403" s="141"/>
      <c r="P403" s="9">
        <v>13</v>
      </c>
      <c r="Q403" s="135"/>
      <c r="R403" s="4" t="s">
        <v>797</v>
      </c>
      <c r="S403" s="4">
        <v>127448448.7165</v>
      </c>
      <c r="T403" s="4">
        <f t="shared" si="99"/>
        <v>-58259.97</v>
      </c>
      <c r="U403" s="4">
        <v>1069918.4634</v>
      </c>
      <c r="V403" s="4">
        <v>126862.4538</v>
      </c>
      <c r="W403" s="4">
        <v>3861104.6881000004</v>
      </c>
      <c r="X403" s="4">
        <v>0</v>
      </c>
      <c r="Y403" s="4">
        <f t="shared" si="103"/>
        <v>3861104.6881000004</v>
      </c>
      <c r="Z403" s="4">
        <v>78125753.836300001</v>
      </c>
      <c r="AA403" s="5">
        <f t="shared" si="109"/>
        <v>210573828.18809998</v>
      </c>
    </row>
    <row r="404" spans="1:27" ht="24.9" customHeight="1" x14ac:dyDescent="0.25">
      <c r="A404" s="146"/>
      <c r="B404" s="148"/>
      <c r="C404" s="1">
        <v>16</v>
      </c>
      <c r="D404" s="4" t="s">
        <v>448</v>
      </c>
      <c r="E404" s="4">
        <v>98426875.528400004</v>
      </c>
      <c r="F404" s="4">
        <f t="shared" si="105"/>
        <v>-11709724.630000001</v>
      </c>
      <c r="G404" s="4">
        <v>924164.56519999995</v>
      </c>
      <c r="H404" s="4">
        <v>109580.11139999999</v>
      </c>
      <c r="I404" s="4">
        <v>3335110.3451</v>
      </c>
      <c r="J404" s="4">
        <v>0</v>
      </c>
      <c r="K404" s="4">
        <f t="shared" si="107"/>
        <v>3335110.3451</v>
      </c>
      <c r="L404" s="4">
        <v>76399663.412799999</v>
      </c>
      <c r="M404" s="5">
        <f t="shared" si="108"/>
        <v>167485669.33289999</v>
      </c>
      <c r="N404" s="8"/>
      <c r="O404" s="142"/>
      <c r="P404" s="9">
        <v>14</v>
      </c>
      <c r="Q404" s="136"/>
      <c r="R404" s="4" t="s">
        <v>798</v>
      </c>
      <c r="S404" s="4">
        <v>140761040.30270001</v>
      </c>
      <c r="T404" s="4">
        <f t="shared" si="99"/>
        <v>-58259.97</v>
      </c>
      <c r="U404" s="4">
        <v>1181625.429</v>
      </c>
      <c r="V404" s="4">
        <v>140107.7806</v>
      </c>
      <c r="W404" s="4">
        <v>4264231.0045000007</v>
      </c>
      <c r="X404" s="4">
        <v>0</v>
      </c>
      <c r="Y404" s="4">
        <f t="shared" si="103"/>
        <v>4264231.0045000007</v>
      </c>
      <c r="Z404" s="4">
        <v>81939294.239199996</v>
      </c>
      <c r="AA404" s="5">
        <f t="shared" si="109"/>
        <v>228228038.78600001</v>
      </c>
    </row>
    <row r="405" spans="1:27" ht="24.9" customHeight="1" x14ac:dyDescent="0.25">
      <c r="A405" s="146"/>
      <c r="B405" s="148"/>
      <c r="C405" s="1">
        <v>17</v>
      </c>
      <c r="D405" s="4" t="s">
        <v>449</v>
      </c>
      <c r="E405" s="4">
        <v>114058637.8066</v>
      </c>
      <c r="F405" s="4">
        <f t="shared" si="105"/>
        <v>-11709724.630000001</v>
      </c>
      <c r="G405" s="4">
        <v>1055331.8681999999</v>
      </c>
      <c r="H405" s="4">
        <v>125132.8909</v>
      </c>
      <c r="I405" s="4">
        <v>3808464.8157999995</v>
      </c>
      <c r="J405" s="4">
        <v>0</v>
      </c>
      <c r="K405" s="4">
        <f t="shared" si="107"/>
        <v>3808464.8157999995</v>
      </c>
      <c r="L405" s="4">
        <v>87506742.010000005</v>
      </c>
      <c r="M405" s="5">
        <f t="shared" si="108"/>
        <v>194844584.7615</v>
      </c>
      <c r="N405" s="8"/>
      <c r="O405" s="15"/>
      <c r="P405" s="143"/>
      <c r="Q405" s="144"/>
      <c r="R405" s="11"/>
      <c r="S405" s="11">
        <f>SUM(S391:S404)</f>
        <v>1810092238.2265999</v>
      </c>
      <c r="T405" s="11">
        <f t="shared" ref="T405:Z405" si="110">SUM(T391:T404)</f>
        <v>-815639.57999999973</v>
      </c>
      <c r="U405" s="11">
        <f t="shared" si="110"/>
        <v>15195465.351200001</v>
      </c>
      <c r="V405" s="11">
        <f t="shared" si="110"/>
        <v>1801757.8779</v>
      </c>
      <c r="W405" s="11">
        <f t="shared" si="110"/>
        <v>54837153.03140001</v>
      </c>
      <c r="X405" s="11">
        <f t="shared" si="110"/>
        <v>0</v>
      </c>
      <c r="Y405" s="11">
        <f t="shared" si="110"/>
        <v>54837153.03140001</v>
      </c>
      <c r="Z405" s="11">
        <f t="shared" si="110"/>
        <v>1030139972.7055</v>
      </c>
      <c r="AA405" s="5">
        <f t="shared" si="109"/>
        <v>2911250947.6125998</v>
      </c>
    </row>
    <row r="406" spans="1:27" ht="24.9" customHeight="1" x14ac:dyDescent="0.25">
      <c r="A406" s="146"/>
      <c r="B406" s="148"/>
      <c r="C406" s="1">
        <v>18</v>
      </c>
      <c r="D406" s="4" t="s">
        <v>450</v>
      </c>
      <c r="E406" s="4">
        <v>139498014.56990001</v>
      </c>
      <c r="F406" s="4">
        <f t="shared" si="105"/>
        <v>-11709724.630000001</v>
      </c>
      <c r="G406" s="4">
        <v>1268795.608</v>
      </c>
      <c r="H406" s="4">
        <v>150443.7297</v>
      </c>
      <c r="I406" s="4">
        <v>4578809.3561000004</v>
      </c>
      <c r="J406" s="4">
        <v>0</v>
      </c>
      <c r="K406" s="4">
        <f t="shared" si="107"/>
        <v>4578809.3561000004</v>
      </c>
      <c r="L406" s="4">
        <v>98468152.654699996</v>
      </c>
      <c r="M406" s="5">
        <f t="shared" si="108"/>
        <v>232254491.28839999</v>
      </c>
      <c r="N406" s="8"/>
      <c r="O406" s="140">
        <v>37</v>
      </c>
      <c r="P406" s="9">
        <v>1</v>
      </c>
      <c r="Q406" s="134" t="s">
        <v>75</v>
      </c>
      <c r="R406" s="4" t="s">
        <v>799</v>
      </c>
      <c r="S406" s="4">
        <v>92962852.480299994</v>
      </c>
      <c r="T406" s="4">
        <f t="shared" si="99"/>
        <v>-58259.97</v>
      </c>
      <c r="U406" s="4">
        <v>780547.20979999995</v>
      </c>
      <c r="V406" s="4">
        <v>92551.103400000007</v>
      </c>
      <c r="W406" s="4">
        <v>2816826.3229000005</v>
      </c>
      <c r="X406" s="4">
        <v>0</v>
      </c>
      <c r="Y406" s="4">
        <f t="shared" si="103"/>
        <v>2816826.3229000005</v>
      </c>
      <c r="Z406" s="4">
        <v>462419883.73909998</v>
      </c>
      <c r="AA406" s="5">
        <f t="shared" si="109"/>
        <v>559014400.88549995</v>
      </c>
    </row>
    <row r="407" spans="1:27" ht="24.9" customHeight="1" x14ac:dyDescent="0.25">
      <c r="A407" s="146"/>
      <c r="B407" s="148"/>
      <c r="C407" s="1">
        <v>19</v>
      </c>
      <c r="D407" s="4" t="s">
        <v>451</v>
      </c>
      <c r="E407" s="4">
        <v>92249331.364600003</v>
      </c>
      <c r="F407" s="4">
        <f t="shared" si="105"/>
        <v>-11709724.630000001</v>
      </c>
      <c r="G407" s="4">
        <v>872328.32369999995</v>
      </c>
      <c r="H407" s="4">
        <v>103433.7806</v>
      </c>
      <c r="I407" s="4">
        <v>3148044.5429000002</v>
      </c>
      <c r="J407" s="4">
        <v>0</v>
      </c>
      <c r="K407" s="4">
        <f t="shared" si="107"/>
        <v>3148044.5429000002</v>
      </c>
      <c r="L407" s="4">
        <v>74066098.443800002</v>
      </c>
      <c r="M407" s="5">
        <f t="shared" si="108"/>
        <v>158729511.8256</v>
      </c>
      <c r="N407" s="8"/>
      <c r="O407" s="141"/>
      <c r="P407" s="9">
        <v>2</v>
      </c>
      <c r="Q407" s="135"/>
      <c r="R407" s="4" t="s">
        <v>800</v>
      </c>
      <c r="S407" s="4">
        <v>237402622.7969</v>
      </c>
      <c r="T407" s="4">
        <f t="shared" si="99"/>
        <v>-58259.97</v>
      </c>
      <c r="U407" s="4">
        <v>1992552.2775999999</v>
      </c>
      <c r="V407" s="4">
        <v>236261.06080000001</v>
      </c>
      <c r="W407" s="4">
        <v>7190690.8831000002</v>
      </c>
      <c r="X407" s="4">
        <v>0</v>
      </c>
      <c r="Y407" s="4">
        <f t="shared" si="103"/>
        <v>7190690.8831000002</v>
      </c>
      <c r="Z407" s="4">
        <v>561101767.94620001</v>
      </c>
      <c r="AA407" s="5">
        <f t="shared" si="109"/>
        <v>807865634.99460006</v>
      </c>
    </row>
    <row r="408" spans="1:27" ht="24.9" customHeight="1" x14ac:dyDescent="0.25">
      <c r="A408" s="146"/>
      <c r="B408" s="148"/>
      <c r="C408" s="1">
        <v>20</v>
      </c>
      <c r="D408" s="4" t="s">
        <v>452</v>
      </c>
      <c r="E408" s="4">
        <v>88461749.665399998</v>
      </c>
      <c r="F408" s="4">
        <f t="shared" si="105"/>
        <v>-11709724.630000001</v>
      </c>
      <c r="G408" s="4">
        <v>840546.43830000004</v>
      </c>
      <c r="H408" s="4">
        <v>99665.336500000005</v>
      </c>
      <c r="I408" s="4">
        <v>3033350.5821999996</v>
      </c>
      <c r="J408" s="4">
        <v>0</v>
      </c>
      <c r="K408" s="4">
        <f t="shared" si="107"/>
        <v>3033350.5821999996</v>
      </c>
      <c r="L408" s="4">
        <v>69933267.044400007</v>
      </c>
      <c r="M408" s="5">
        <f t="shared" si="108"/>
        <v>150658854.4368</v>
      </c>
      <c r="N408" s="8"/>
      <c r="O408" s="141"/>
      <c r="P408" s="9">
        <v>3</v>
      </c>
      <c r="Q408" s="135"/>
      <c r="R408" s="4" t="s">
        <v>801</v>
      </c>
      <c r="S408" s="4">
        <v>133696961.5766</v>
      </c>
      <c r="T408" s="4">
        <f t="shared" si="99"/>
        <v>-58259.97</v>
      </c>
      <c r="U408" s="4">
        <v>1122350.2086</v>
      </c>
      <c r="V408" s="4">
        <v>133079.3947</v>
      </c>
      <c r="W408" s="4">
        <v>4050319.5345000001</v>
      </c>
      <c r="X408" s="4">
        <v>0</v>
      </c>
      <c r="Y408" s="4">
        <f t="shared" si="103"/>
        <v>4050319.5345000001</v>
      </c>
      <c r="Z408" s="4">
        <v>485547514.65969998</v>
      </c>
      <c r="AA408" s="5">
        <f t="shared" si="109"/>
        <v>624491965.40409994</v>
      </c>
    </row>
    <row r="409" spans="1:27" ht="24.9" customHeight="1" x14ac:dyDescent="0.25">
      <c r="A409" s="146"/>
      <c r="B409" s="148"/>
      <c r="C409" s="1">
        <v>21</v>
      </c>
      <c r="D409" s="4" t="s">
        <v>453</v>
      </c>
      <c r="E409" s="4">
        <v>134241148.4826</v>
      </c>
      <c r="F409" s="4">
        <f t="shared" si="105"/>
        <v>-11709724.630000001</v>
      </c>
      <c r="G409" s="4">
        <v>1224684.8459000001</v>
      </c>
      <c r="H409" s="4">
        <v>145213.42499999999</v>
      </c>
      <c r="I409" s="4">
        <v>4419623.1416000007</v>
      </c>
      <c r="J409" s="4">
        <v>0</v>
      </c>
      <c r="K409" s="4">
        <f t="shared" si="107"/>
        <v>4419623.1416000007</v>
      </c>
      <c r="L409" s="4">
        <v>98943115.141200006</v>
      </c>
      <c r="M409" s="5">
        <f t="shared" si="108"/>
        <v>227264060.40630001</v>
      </c>
      <c r="N409" s="8"/>
      <c r="O409" s="141"/>
      <c r="P409" s="9">
        <v>4</v>
      </c>
      <c r="Q409" s="135"/>
      <c r="R409" s="4" t="s">
        <v>802</v>
      </c>
      <c r="S409" s="4">
        <v>114571738.16599999</v>
      </c>
      <c r="T409" s="4">
        <f t="shared" si="99"/>
        <v>-58259.97</v>
      </c>
      <c r="U409" s="4">
        <v>961869.00840000005</v>
      </c>
      <c r="V409" s="4">
        <v>114050.8055</v>
      </c>
      <c r="W409" s="4">
        <v>3471177.5385999996</v>
      </c>
      <c r="X409" s="4">
        <v>0</v>
      </c>
      <c r="Y409" s="4">
        <f t="shared" si="103"/>
        <v>3471177.5385999996</v>
      </c>
      <c r="Z409" s="4">
        <v>476030998.54970002</v>
      </c>
      <c r="AA409" s="5">
        <f t="shared" si="109"/>
        <v>595091574.09819996</v>
      </c>
    </row>
    <row r="410" spans="1:27" ht="24.9" customHeight="1" x14ac:dyDescent="0.25">
      <c r="A410" s="146"/>
      <c r="B410" s="148"/>
      <c r="C410" s="1">
        <v>22</v>
      </c>
      <c r="D410" s="4" t="s">
        <v>454</v>
      </c>
      <c r="E410" s="4">
        <v>85426251.914499998</v>
      </c>
      <c r="F410" s="4">
        <f t="shared" si="105"/>
        <v>-11709724.630000001</v>
      </c>
      <c r="G410" s="4">
        <v>815075.34649999999</v>
      </c>
      <c r="H410" s="4">
        <v>96645.176200000002</v>
      </c>
      <c r="I410" s="4">
        <v>2941430.912</v>
      </c>
      <c r="J410" s="4">
        <v>0</v>
      </c>
      <c r="K410" s="4">
        <f t="shared" si="107"/>
        <v>2941430.912</v>
      </c>
      <c r="L410" s="4">
        <v>68231158.260600001</v>
      </c>
      <c r="M410" s="5">
        <f t="shared" si="108"/>
        <v>145800836.97979999</v>
      </c>
      <c r="N410" s="8"/>
      <c r="O410" s="141"/>
      <c r="P410" s="9">
        <v>5</v>
      </c>
      <c r="Q410" s="135"/>
      <c r="R410" s="4" t="s">
        <v>803</v>
      </c>
      <c r="S410" s="4">
        <v>108859729.6585</v>
      </c>
      <c r="T410" s="4">
        <f t="shared" si="99"/>
        <v>-58259.97</v>
      </c>
      <c r="U410" s="4">
        <v>913939.11179999996</v>
      </c>
      <c r="V410" s="4">
        <v>108367.65820000001</v>
      </c>
      <c r="W410" s="4">
        <v>3298208.892</v>
      </c>
      <c r="X410" s="4">
        <v>0</v>
      </c>
      <c r="Y410" s="4">
        <f t="shared" si="103"/>
        <v>3298208.892</v>
      </c>
      <c r="Z410" s="4">
        <v>467753687.79619998</v>
      </c>
      <c r="AA410" s="5">
        <f t="shared" si="109"/>
        <v>580875673.14670002</v>
      </c>
    </row>
    <row r="411" spans="1:27" ht="24.9" customHeight="1" x14ac:dyDescent="0.25">
      <c r="A411" s="146"/>
      <c r="B411" s="148"/>
      <c r="C411" s="1">
        <v>23</v>
      </c>
      <c r="D411" s="4" t="s">
        <v>455</v>
      </c>
      <c r="E411" s="4">
        <v>86320373.663100004</v>
      </c>
      <c r="F411" s="4">
        <f t="shared" si="105"/>
        <v>-11709724.630000001</v>
      </c>
      <c r="G411" s="4">
        <v>822577.98990000004</v>
      </c>
      <c r="H411" s="4">
        <v>97534.780199999994</v>
      </c>
      <c r="I411" s="4">
        <v>2968506.3318999996</v>
      </c>
      <c r="J411" s="4">
        <v>0</v>
      </c>
      <c r="K411" s="4">
        <f t="shared" si="107"/>
        <v>2968506.3318999996</v>
      </c>
      <c r="L411" s="4">
        <v>67591068.885399997</v>
      </c>
      <c r="M411" s="5">
        <f t="shared" si="108"/>
        <v>146090337.0205</v>
      </c>
      <c r="N411" s="8"/>
      <c r="O411" s="142"/>
      <c r="P411" s="9">
        <v>6</v>
      </c>
      <c r="Q411" s="136"/>
      <c r="R411" s="4" t="s">
        <v>804</v>
      </c>
      <c r="S411" s="4">
        <v>111978917.7525</v>
      </c>
      <c r="T411" s="4">
        <f t="shared" si="99"/>
        <v>-58259.97</v>
      </c>
      <c r="U411" s="4">
        <v>940112.45570000005</v>
      </c>
      <c r="V411" s="4">
        <v>111471.08590000001</v>
      </c>
      <c r="W411" s="4">
        <v>3392662.838</v>
      </c>
      <c r="X411" s="4">
        <v>0</v>
      </c>
      <c r="Y411" s="4">
        <f t="shared" si="103"/>
        <v>3392662.838</v>
      </c>
      <c r="Z411" s="4">
        <v>466173676.98570001</v>
      </c>
      <c r="AA411" s="5">
        <f t="shared" si="109"/>
        <v>582538581.14779997</v>
      </c>
    </row>
    <row r="412" spans="1:27" ht="24.9" customHeight="1" thickBot="1" x14ac:dyDescent="0.3">
      <c r="A412" s="146"/>
      <c r="B412" s="148"/>
      <c r="C412" s="1">
        <v>24</v>
      </c>
      <c r="D412" s="4" t="s">
        <v>456</v>
      </c>
      <c r="E412" s="4">
        <v>114760897.2889</v>
      </c>
      <c r="F412" s="4">
        <f t="shared" si="105"/>
        <v>-11709724.630000001</v>
      </c>
      <c r="G412" s="4">
        <v>1061224.5807</v>
      </c>
      <c r="H412" s="4">
        <v>125831.602</v>
      </c>
      <c r="I412" s="4">
        <v>3829730.3431000002</v>
      </c>
      <c r="J412" s="4">
        <v>0</v>
      </c>
      <c r="K412" s="4">
        <f t="shared" si="107"/>
        <v>3829730.3431000002</v>
      </c>
      <c r="L412" s="4">
        <v>85137685.037499994</v>
      </c>
      <c r="M412" s="5">
        <f t="shared" si="108"/>
        <v>193205644.22219998</v>
      </c>
      <c r="N412" s="8"/>
      <c r="O412" s="15"/>
      <c r="P412" s="143"/>
      <c r="Q412" s="144"/>
      <c r="R412" s="16"/>
      <c r="S412" s="16">
        <f>SUM(S406:S411)</f>
        <v>799472822.43079996</v>
      </c>
      <c r="T412" s="16">
        <f t="shared" ref="T412:Z412" si="111">SUM(T406:T411)</f>
        <v>-349559.81999999995</v>
      </c>
      <c r="U412" s="16">
        <f t="shared" si="111"/>
        <v>6711370.2719000001</v>
      </c>
      <c r="V412" s="16">
        <f t="shared" si="111"/>
        <v>795781.10850000009</v>
      </c>
      <c r="W412" s="16">
        <f t="shared" si="111"/>
        <v>24219886.009100001</v>
      </c>
      <c r="X412" s="16">
        <f t="shared" si="111"/>
        <v>0</v>
      </c>
      <c r="Y412" s="16">
        <f t="shared" si="111"/>
        <v>24219886.009100001</v>
      </c>
      <c r="Z412" s="16">
        <f t="shared" si="111"/>
        <v>2919027529.6766</v>
      </c>
      <c r="AA412" s="5">
        <f t="shared" si="109"/>
        <v>3749877829.6768999</v>
      </c>
    </row>
    <row r="413" spans="1:27" ht="24.9" customHeight="1" thickTop="1" thickBot="1" x14ac:dyDescent="0.3">
      <c r="A413" s="146"/>
      <c r="B413" s="148"/>
      <c r="C413" s="1">
        <v>25</v>
      </c>
      <c r="D413" s="4" t="s">
        <v>457</v>
      </c>
      <c r="E413" s="4">
        <v>117515207.8064</v>
      </c>
      <c r="F413" s="4">
        <f t="shared" si="105"/>
        <v>-11709724.630000001</v>
      </c>
      <c r="G413" s="4">
        <v>1084336.2091000001</v>
      </c>
      <c r="H413" s="4">
        <v>128571.9958</v>
      </c>
      <c r="I413" s="4">
        <v>3913135.2193</v>
      </c>
      <c r="J413" s="4">
        <v>0</v>
      </c>
      <c r="K413" s="4">
        <f t="shared" si="107"/>
        <v>3913135.2193</v>
      </c>
      <c r="L413" s="4">
        <v>89412895.555000007</v>
      </c>
      <c r="M413" s="5">
        <f t="shared" si="108"/>
        <v>200344422.15560001</v>
      </c>
      <c r="N413" s="8"/>
      <c r="O413" s="145"/>
      <c r="P413" s="143"/>
      <c r="Q413" s="144"/>
      <c r="R413" s="7"/>
      <c r="S413" s="80"/>
      <c r="T413" s="80"/>
      <c r="U413" s="80"/>
      <c r="V413" s="80"/>
      <c r="W413" s="80"/>
      <c r="X413" s="80"/>
      <c r="Y413" s="80"/>
      <c r="Z413" s="80"/>
      <c r="AA413" s="80"/>
    </row>
    <row r="414" spans="1:27" ht="13.8" thickTop="1" x14ac:dyDescent="0.25">
      <c r="C414" s="81"/>
      <c r="D414" s="26" t="s">
        <v>923</v>
      </c>
      <c r="E414" s="82">
        <f>SUM(E389:E413)</f>
        <v>2595848139.9124002</v>
      </c>
      <c r="F414" s="82">
        <f t="shared" ref="F414:L414" si="112">SUM(F389:F413)</f>
        <v>-292743115.74999994</v>
      </c>
      <c r="G414" s="82">
        <f t="shared" si="112"/>
        <v>24238388.312099997</v>
      </c>
      <c r="H414" s="82">
        <f t="shared" si="112"/>
        <v>2873996.0298000006</v>
      </c>
      <c r="I414" s="82">
        <f t="shared" si="112"/>
        <v>87471109.200100005</v>
      </c>
      <c r="J414" s="82">
        <f t="shared" si="112"/>
        <v>0</v>
      </c>
      <c r="K414" s="82">
        <f t="shared" si="112"/>
        <v>87471109.200100005</v>
      </c>
      <c r="L414" s="82">
        <f t="shared" si="112"/>
        <v>1973855265.9907002</v>
      </c>
      <c r="M414" s="5">
        <f t="shared" si="108"/>
        <v>4391543783.6951008</v>
      </c>
      <c r="N414" s="18">
        <v>0</v>
      </c>
      <c r="P414" s="145"/>
      <c r="Q414" s="143"/>
      <c r="R414" s="144"/>
      <c r="S414" s="83"/>
      <c r="T414" s="83"/>
      <c r="U414" s="83"/>
      <c r="V414" s="83"/>
      <c r="W414" s="83"/>
      <c r="X414" s="83"/>
      <c r="Y414" s="83"/>
      <c r="Z414" s="83"/>
      <c r="AA414" s="83"/>
    </row>
    <row r="415" spans="1:27" ht="16.8" x14ac:dyDescent="0.55000000000000004">
      <c r="D415" s="84"/>
      <c r="E415" s="85"/>
      <c r="F415" s="85"/>
      <c r="G415" s="85"/>
      <c r="H415" s="85"/>
      <c r="I415" s="85"/>
      <c r="J415" s="85"/>
      <c r="K415" s="85"/>
      <c r="L415" s="85"/>
      <c r="M415" s="85"/>
      <c r="R415" s="18"/>
      <c r="S415" s="86"/>
      <c r="T415" s="112"/>
      <c r="U415" s="18"/>
      <c r="W415" s="21"/>
      <c r="X415" s="21"/>
      <c r="Y415" s="21"/>
      <c r="Z415" s="19"/>
    </row>
    <row r="416" spans="1:27" x14ac:dyDescent="0.25">
      <c r="C416" s="58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S416" s="19"/>
      <c r="W416" s="19"/>
      <c r="X416" s="19"/>
      <c r="Y416" s="19"/>
      <c r="Z416" s="19"/>
    </row>
    <row r="421" spans="21:21" x14ac:dyDescent="0.25">
      <c r="U421" t="s">
        <v>932</v>
      </c>
    </row>
  </sheetData>
  <mergeCells count="119">
    <mergeCell ref="A1:Z1"/>
    <mergeCell ref="A8:A24"/>
    <mergeCell ref="B8:B24"/>
    <mergeCell ref="O8:O26"/>
    <mergeCell ref="Q8:Q26"/>
    <mergeCell ref="B25:C25"/>
    <mergeCell ref="A26:A46"/>
    <mergeCell ref="B26:B46"/>
    <mergeCell ref="P27:Q27"/>
    <mergeCell ref="O28:O61"/>
    <mergeCell ref="Q28:Q61"/>
    <mergeCell ref="B47:C47"/>
    <mergeCell ref="A48:A78"/>
    <mergeCell ref="B48:B78"/>
    <mergeCell ref="P62:Q62"/>
    <mergeCell ref="O63:O83"/>
    <mergeCell ref="Q63:Q83"/>
    <mergeCell ref="B79:C79"/>
    <mergeCell ref="A80:A100"/>
    <mergeCell ref="B80:B100"/>
    <mergeCell ref="P84:Q84"/>
    <mergeCell ref="O85:O105"/>
    <mergeCell ref="B101:C101"/>
    <mergeCell ref="A102:A121"/>
    <mergeCell ref="B102:B121"/>
    <mergeCell ref="P106:Q106"/>
    <mergeCell ref="O107:O122"/>
    <mergeCell ref="B122:C122"/>
    <mergeCell ref="A123:A130"/>
    <mergeCell ref="B123:B130"/>
    <mergeCell ref="P123:Q123"/>
    <mergeCell ref="O124:O143"/>
    <mergeCell ref="B131:C131"/>
    <mergeCell ref="A132:A154"/>
    <mergeCell ref="B132:B154"/>
    <mergeCell ref="P144:Q144"/>
    <mergeCell ref="O145:O157"/>
    <mergeCell ref="B155:C155"/>
    <mergeCell ref="A156:A182"/>
    <mergeCell ref="B156:B182"/>
    <mergeCell ref="P158:Q158"/>
    <mergeCell ref="O159:O183"/>
    <mergeCell ref="B183:C183"/>
    <mergeCell ref="A184:A201"/>
    <mergeCell ref="B184:B201"/>
    <mergeCell ref="P184:Q184"/>
    <mergeCell ref="O185:O204"/>
    <mergeCell ref="B202:C202"/>
    <mergeCell ref="A203:A227"/>
    <mergeCell ref="B203:B227"/>
    <mergeCell ref="P205:Q205"/>
    <mergeCell ref="O206:O223"/>
    <mergeCell ref="P224:Q224"/>
    <mergeCell ref="O225:O254"/>
    <mergeCell ref="B228:C228"/>
    <mergeCell ref="A229:A241"/>
    <mergeCell ref="B229:B241"/>
    <mergeCell ref="B242:C242"/>
    <mergeCell ref="A243:A260"/>
    <mergeCell ref="B243:B260"/>
    <mergeCell ref="P255:Q255"/>
    <mergeCell ref="O256:O288"/>
    <mergeCell ref="B261:C261"/>
    <mergeCell ref="A262:A277"/>
    <mergeCell ref="B262:B277"/>
    <mergeCell ref="B278:C278"/>
    <mergeCell ref="A279:A295"/>
    <mergeCell ref="B279:B295"/>
    <mergeCell ref="O332:O354"/>
    <mergeCell ref="B336:C336"/>
    <mergeCell ref="A337:A363"/>
    <mergeCell ref="B337:B363"/>
    <mergeCell ref="P355:Q355"/>
    <mergeCell ref="P289:Q289"/>
    <mergeCell ref="O290:O306"/>
    <mergeCell ref="B296:C296"/>
    <mergeCell ref="A297:A307"/>
    <mergeCell ref="B297:B307"/>
    <mergeCell ref="P307:Q307"/>
    <mergeCell ref="Q256:Q288"/>
    <mergeCell ref="A2:AA2"/>
    <mergeCell ref="A4:AA4"/>
    <mergeCell ref="A3:AA3"/>
    <mergeCell ref="O391:O404"/>
    <mergeCell ref="P405:Q405"/>
    <mergeCell ref="O406:O411"/>
    <mergeCell ref="P412:Q412"/>
    <mergeCell ref="O413:Q413"/>
    <mergeCell ref="P414:R414"/>
    <mergeCell ref="O356:O371"/>
    <mergeCell ref="B364:C364"/>
    <mergeCell ref="A365:A387"/>
    <mergeCell ref="B365:B387"/>
    <mergeCell ref="P372:Q372"/>
    <mergeCell ref="O373:O389"/>
    <mergeCell ref="B388:C388"/>
    <mergeCell ref="A389:A413"/>
    <mergeCell ref="B389:B413"/>
    <mergeCell ref="P390:Q390"/>
    <mergeCell ref="B308:C308"/>
    <mergeCell ref="O308:O330"/>
    <mergeCell ref="A309:A335"/>
    <mergeCell ref="B309:B335"/>
    <mergeCell ref="P331:Q331"/>
    <mergeCell ref="Q225:Q253"/>
    <mergeCell ref="Q206:Q223"/>
    <mergeCell ref="Q185:Q204"/>
    <mergeCell ref="Q159:Q183"/>
    <mergeCell ref="Q145:Q157"/>
    <mergeCell ref="Q124:Q143"/>
    <mergeCell ref="Q107:Q122"/>
    <mergeCell ref="Q85:Q105"/>
    <mergeCell ref="Q406:Q411"/>
    <mergeCell ref="Q391:Q404"/>
    <mergeCell ref="Q373:Q388"/>
    <mergeCell ref="Q356:Q371"/>
    <mergeCell ref="Q332:Q354"/>
    <mergeCell ref="Q308:Q330"/>
    <mergeCell ref="Q290:Q30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6"/>
  <sheetViews>
    <sheetView tabSelected="1" topLeftCell="A23" workbookViewId="0">
      <selection activeCell="A3" sqref="A3:I43"/>
    </sheetView>
  </sheetViews>
  <sheetFormatPr defaultColWidth="8.88671875" defaultRowHeight="18" x14ac:dyDescent="0.35"/>
  <cols>
    <col min="1" max="1" width="8.88671875" style="61"/>
    <col min="2" max="2" width="20.109375" style="61" customWidth="1"/>
    <col min="3" max="3" width="24.5546875" style="61" customWidth="1"/>
    <col min="4" max="4" width="25.44140625" style="61" customWidth="1"/>
    <col min="5" max="5" width="20.5546875" style="61" customWidth="1"/>
    <col min="6" max="6" width="23.5546875" style="61" customWidth="1"/>
    <col min="7" max="7" width="26.44140625" style="61" customWidth="1"/>
    <col min="8" max="8" width="26.33203125" style="61" customWidth="1"/>
    <col min="9" max="9" width="27.88671875" style="61" customWidth="1"/>
    <col min="10" max="11" width="8.88671875" style="61"/>
    <col min="12" max="12" width="21.6640625" style="61" bestFit="1" customWidth="1"/>
    <col min="13" max="13" width="20.44140625" style="61" bestFit="1" customWidth="1"/>
    <col min="14" max="14" width="21.6640625" style="61" bestFit="1" customWidth="1"/>
    <col min="15" max="16384" width="8.88671875" style="61"/>
  </cols>
  <sheetData>
    <row r="1" spans="1:14" x14ac:dyDescent="0.35">
      <c r="A1" s="155" t="s">
        <v>849</v>
      </c>
      <c r="B1" s="156"/>
      <c r="C1" s="156"/>
      <c r="D1" s="156"/>
      <c r="E1" s="156"/>
      <c r="F1" s="156"/>
      <c r="G1" s="156"/>
      <c r="H1" s="156"/>
      <c r="I1" s="157"/>
    </row>
    <row r="2" spans="1:14" x14ac:dyDescent="0.35">
      <c r="A2" s="155" t="s">
        <v>895</v>
      </c>
      <c r="B2" s="156"/>
      <c r="C2" s="156"/>
      <c r="D2" s="156"/>
      <c r="E2" s="156"/>
      <c r="F2" s="156"/>
      <c r="G2" s="156"/>
      <c r="H2" s="156"/>
      <c r="I2" s="157"/>
    </row>
    <row r="3" spans="1:14" x14ac:dyDescent="0.35">
      <c r="A3" s="129" t="s">
        <v>924</v>
      </c>
      <c r="B3" s="130"/>
      <c r="C3" s="130"/>
      <c r="D3" s="130"/>
      <c r="E3" s="130"/>
      <c r="F3" s="130"/>
      <c r="G3" s="130"/>
      <c r="H3" s="130"/>
      <c r="I3" s="131"/>
    </row>
    <row r="4" spans="1:14" ht="31.8" x14ac:dyDescent="0.35">
      <c r="A4" s="87" t="s">
        <v>0</v>
      </c>
      <c r="B4" s="87" t="s">
        <v>11</v>
      </c>
      <c r="C4" s="96" t="s">
        <v>8</v>
      </c>
      <c r="D4" s="97" t="s">
        <v>906</v>
      </c>
      <c r="E4" s="95" t="s">
        <v>925</v>
      </c>
      <c r="F4" s="95" t="s">
        <v>926</v>
      </c>
      <c r="G4" s="100" t="s">
        <v>29</v>
      </c>
      <c r="H4" s="95" t="s">
        <v>927</v>
      </c>
      <c r="I4" s="93" t="s">
        <v>19</v>
      </c>
    </row>
    <row r="5" spans="1:14" x14ac:dyDescent="0.35">
      <c r="A5" s="87"/>
      <c r="B5" s="87"/>
      <c r="C5" s="98" t="s">
        <v>851</v>
      </c>
      <c r="D5" s="98" t="s">
        <v>851</v>
      </c>
      <c r="E5" s="98" t="s">
        <v>851</v>
      </c>
      <c r="F5" s="98" t="s">
        <v>851</v>
      </c>
      <c r="G5" s="98" t="s">
        <v>851</v>
      </c>
      <c r="H5" s="98" t="s">
        <v>851</v>
      </c>
      <c r="I5" s="98" t="s">
        <v>851</v>
      </c>
    </row>
    <row r="6" spans="1:14" x14ac:dyDescent="0.35">
      <c r="A6" s="88">
        <v>1</v>
      </c>
      <c r="B6" s="89" t="s">
        <v>39</v>
      </c>
      <c r="C6" s="99">
        <v>1827103489.2199001</v>
      </c>
      <c r="D6" s="99">
        <f>-990419.4899</f>
        <v>-990419.48990000004</v>
      </c>
      <c r="E6" s="99">
        <v>15331363.9549</v>
      </c>
      <c r="F6" s="99">
        <v>1817871.6576</v>
      </c>
      <c r="G6" s="99">
        <v>1114482446.5639</v>
      </c>
      <c r="H6" s="90">
        <v>55327581.744800001</v>
      </c>
      <c r="I6" s="94">
        <f>SUM(C6:H6)</f>
        <v>3013072333.6511998</v>
      </c>
      <c r="L6" s="113"/>
      <c r="M6" s="113"/>
      <c r="N6" s="115"/>
    </row>
    <row r="7" spans="1:14" x14ac:dyDescent="0.35">
      <c r="A7" s="88">
        <v>2</v>
      </c>
      <c r="B7" s="89" t="s">
        <v>40</v>
      </c>
      <c r="C7" s="99">
        <v>2304628819.5699997</v>
      </c>
      <c r="D7" s="99">
        <f>-1223459.37</f>
        <v>-1223459.3700000001</v>
      </c>
      <c r="E7" s="99">
        <v>19338315.220400002</v>
      </c>
      <c r="F7" s="99">
        <v>2292984.1893000002</v>
      </c>
      <c r="G7" s="99">
        <v>1347972191.1024001</v>
      </c>
      <c r="H7" s="90">
        <v>69787803.569100007</v>
      </c>
      <c r="I7" s="94">
        <f t="shared" ref="I7:I42" si="0">SUM(C7:H7)</f>
        <v>3742796654.2811999</v>
      </c>
      <c r="L7" s="113"/>
      <c r="M7" s="113"/>
      <c r="N7" s="115"/>
    </row>
    <row r="8" spans="1:14" x14ac:dyDescent="0.35">
      <c r="A8" s="88">
        <v>3</v>
      </c>
      <c r="B8" s="89" t="s">
        <v>41</v>
      </c>
      <c r="C8" s="99">
        <v>3069630161.3399</v>
      </c>
      <c r="D8" s="99">
        <f>-1806059.0699</f>
        <v>-1806059.0699</v>
      </c>
      <c r="E8" s="99">
        <v>25757499.5009</v>
      </c>
      <c r="F8" s="99">
        <v>3054120.1976999999</v>
      </c>
      <c r="G8" s="99">
        <v>1909403119.9026</v>
      </c>
      <c r="H8" s="90">
        <v>92953253.430700004</v>
      </c>
      <c r="I8" s="94">
        <f t="shared" si="0"/>
        <v>5098992095.3018999</v>
      </c>
      <c r="L8" s="113"/>
      <c r="M8" s="113"/>
      <c r="N8" s="115"/>
    </row>
    <row r="9" spans="1:14" x14ac:dyDescent="0.35">
      <c r="A9" s="88">
        <v>4</v>
      </c>
      <c r="B9" s="89" t="s">
        <v>42</v>
      </c>
      <c r="C9" s="99">
        <v>2317083278.0500998</v>
      </c>
      <c r="D9" s="99">
        <f>-1223459.3701</f>
        <v>-1223459.3700999999</v>
      </c>
      <c r="E9" s="99">
        <v>19442821.525699999</v>
      </c>
      <c r="F9" s="99">
        <v>2305375.7185999998</v>
      </c>
      <c r="G9" s="99">
        <v>1523275574.0218</v>
      </c>
      <c r="H9" s="90">
        <v>70164944.2588</v>
      </c>
      <c r="I9" s="94">
        <f t="shared" si="0"/>
        <v>3931048534.2048998</v>
      </c>
      <c r="L9" s="113"/>
      <c r="M9" s="113"/>
      <c r="N9" s="115"/>
    </row>
    <row r="10" spans="1:14" x14ac:dyDescent="0.35">
      <c r="A10" s="88">
        <v>5</v>
      </c>
      <c r="B10" s="89" t="s">
        <v>43</v>
      </c>
      <c r="C10" s="99">
        <v>2630348042.48</v>
      </c>
      <c r="D10" s="99">
        <f>-1165199.4</f>
        <v>-1165199.3999999999</v>
      </c>
      <c r="E10" s="99">
        <v>22071449.923700001</v>
      </c>
      <c r="F10" s="99">
        <v>2617057.6457000002</v>
      </c>
      <c r="G10" s="99">
        <v>1557983381.7346001</v>
      </c>
      <c r="H10" s="90">
        <v>79651096.501299992</v>
      </c>
      <c r="I10" s="94">
        <f t="shared" si="0"/>
        <v>4291505828.8852997</v>
      </c>
      <c r="L10" s="113"/>
      <c r="M10" s="113"/>
      <c r="N10" s="115"/>
    </row>
    <row r="11" spans="1:14" x14ac:dyDescent="0.35">
      <c r="A11" s="88">
        <v>6</v>
      </c>
      <c r="B11" s="89" t="s">
        <v>44</v>
      </c>
      <c r="C11" s="99">
        <v>1070647932.79</v>
      </c>
      <c r="D11" s="99">
        <f>-466079.76</f>
        <v>-466079.76</v>
      </c>
      <c r="E11" s="99">
        <v>8983888.0074000005</v>
      </c>
      <c r="F11" s="99">
        <v>1065238.2548</v>
      </c>
      <c r="G11" s="99">
        <v>638740736.09449995</v>
      </c>
      <c r="H11" s="90">
        <v>32420911.771700002</v>
      </c>
      <c r="I11" s="94">
        <f t="shared" si="0"/>
        <v>1751392627.1584001</v>
      </c>
      <c r="L11" s="113"/>
      <c r="M11" s="113"/>
      <c r="N11" s="115"/>
    </row>
    <row r="12" spans="1:14" x14ac:dyDescent="0.35">
      <c r="A12" s="88">
        <v>7</v>
      </c>
      <c r="B12" s="89" t="s">
        <v>45</v>
      </c>
      <c r="C12" s="99">
        <v>2862225765.8499999</v>
      </c>
      <c r="D12" s="99">
        <f>-140878477.83</f>
        <v>-140878477.83000001</v>
      </c>
      <c r="E12" s="99">
        <v>24017153.487300001</v>
      </c>
      <c r="F12" s="99">
        <v>2847763.7570000002</v>
      </c>
      <c r="G12" s="99">
        <v>1576253144.941</v>
      </c>
      <c r="H12" s="90">
        <v>86672720.492899999</v>
      </c>
      <c r="I12" s="94">
        <f t="shared" si="0"/>
        <v>4411138070.6981993</v>
      </c>
      <c r="L12" s="113"/>
      <c r="M12" s="113"/>
      <c r="N12" s="115"/>
    </row>
    <row r="13" spans="1:14" x14ac:dyDescent="0.35">
      <c r="A13" s="88">
        <v>8</v>
      </c>
      <c r="B13" s="89" t="s">
        <v>46</v>
      </c>
      <c r="C13" s="99">
        <v>3107519441.0599999</v>
      </c>
      <c r="D13" s="99">
        <f>-1573019.19</f>
        <v>-1573019.19</v>
      </c>
      <c r="E13" s="99">
        <v>26075431.3204</v>
      </c>
      <c r="F13" s="99">
        <v>3091818.0337</v>
      </c>
      <c r="G13" s="99">
        <v>1706953419.3036001</v>
      </c>
      <c r="H13" s="90">
        <v>94100600.712300003</v>
      </c>
      <c r="I13" s="94">
        <f t="shared" si="0"/>
        <v>4936167691.2400007</v>
      </c>
      <c r="L13" s="113"/>
      <c r="M13" s="113"/>
      <c r="N13" s="115"/>
    </row>
    <row r="14" spans="1:14" x14ac:dyDescent="0.35">
      <c r="A14" s="88">
        <v>9</v>
      </c>
      <c r="B14" s="89" t="s">
        <v>47</v>
      </c>
      <c r="C14" s="99">
        <v>2003319909.5098999</v>
      </c>
      <c r="D14" s="99">
        <f>-39599945.6399</f>
        <v>-39599945.639899999</v>
      </c>
      <c r="E14" s="99">
        <v>16810009.3028</v>
      </c>
      <c r="F14" s="99">
        <v>1993197.7072000001</v>
      </c>
      <c r="G14" s="99">
        <v>1162748677.1201</v>
      </c>
      <c r="H14" s="90">
        <v>60663693.495500006</v>
      </c>
      <c r="I14" s="94">
        <f t="shared" si="0"/>
        <v>3205935541.4956002</v>
      </c>
      <c r="L14" s="113"/>
      <c r="M14" s="113"/>
      <c r="N14" s="115"/>
    </row>
    <row r="15" spans="1:14" x14ac:dyDescent="0.35">
      <c r="A15" s="88">
        <v>10</v>
      </c>
      <c r="B15" s="89" t="s">
        <v>48</v>
      </c>
      <c r="C15" s="99">
        <v>2566967143.96</v>
      </c>
      <c r="D15" s="99">
        <f>-1456499.25</f>
        <v>-1456499.25</v>
      </c>
      <c r="E15" s="99">
        <v>21539615.997299999</v>
      </c>
      <c r="F15" s="99">
        <v>2553996.9929999998</v>
      </c>
      <c r="G15" s="99">
        <v>1684034583.2467999</v>
      </c>
      <c r="H15" s="90">
        <v>77731822.708000004</v>
      </c>
      <c r="I15" s="94">
        <f t="shared" si="0"/>
        <v>4351370663.6550999</v>
      </c>
      <c r="L15" s="113"/>
      <c r="M15" s="113"/>
      <c r="N15" s="115"/>
    </row>
    <row r="16" spans="1:14" x14ac:dyDescent="0.35">
      <c r="A16" s="88">
        <v>11</v>
      </c>
      <c r="B16" s="89" t="s">
        <v>49</v>
      </c>
      <c r="C16" s="99">
        <v>1481926960.3715999</v>
      </c>
      <c r="D16" s="99">
        <f>-46782857.8116</f>
        <v>-46782857.8116</v>
      </c>
      <c r="E16" s="99">
        <v>12434961.521600001</v>
      </c>
      <c r="F16" s="99">
        <v>1474439.2072000001</v>
      </c>
      <c r="G16" s="99">
        <v>957335146.18089998</v>
      </c>
      <c r="H16" s="90">
        <v>44875090.832699999</v>
      </c>
      <c r="I16" s="94">
        <f t="shared" si="0"/>
        <v>2451263740.3023996</v>
      </c>
      <c r="L16" s="113"/>
      <c r="M16" s="113"/>
      <c r="N16" s="115"/>
    </row>
    <row r="17" spans="1:14" x14ac:dyDescent="0.35">
      <c r="A17" s="88">
        <v>12</v>
      </c>
      <c r="B17" s="89" t="s">
        <v>50</v>
      </c>
      <c r="C17" s="99">
        <v>1964077306.1900001</v>
      </c>
      <c r="D17" s="99">
        <f>-1048679.46</f>
        <v>-1048679.46</v>
      </c>
      <c r="E17" s="99">
        <v>16480721.642000001</v>
      </c>
      <c r="F17" s="99">
        <v>1954153.3853</v>
      </c>
      <c r="G17" s="99">
        <v>1275534112.6033001</v>
      </c>
      <c r="H17" s="90">
        <v>59475365.436099999</v>
      </c>
      <c r="I17" s="94">
        <f t="shared" si="0"/>
        <v>3316472979.7967</v>
      </c>
      <c r="L17" s="113"/>
      <c r="M17" s="113"/>
      <c r="N17" s="115"/>
    </row>
    <row r="18" spans="1:14" x14ac:dyDescent="0.35">
      <c r="A18" s="88">
        <v>13</v>
      </c>
      <c r="B18" s="89" t="s">
        <v>51</v>
      </c>
      <c r="C18" s="99">
        <v>1559548607.0999999</v>
      </c>
      <c r="D18" s="99">
        <f>-932159.52</f>
        <v>-932159.52</v>
      </c>
      <c r="E18" s="99">
        <v>13086290.646199999</v>
      </c>
      <c r="F18" s="99">
        <v>1551668.6539</v>
      </c>
      <c r="G18" s="99">
        <v>1051741564.1831</v>
      </c>
      <c r="H18" s="90">
        <v>47225596.991999999</v>
      </c>
      <c r="I18" s="94">
        <f t="shared" si="0"/>
        <v>2672221568.0552001</v>
      </c>
      <c r="L18" s="113"/>
      <c r="M18" s="113"/>
      <c r="N18" s="115"/>
    </row>
    <row r="19" spans="1:14" x14ac:dyDescent="0.35">
      <c r="A19" s="88">
        <v>14</v>
      </c>
      <c r="B19" s="89" t="s">
        <v>52</v>
      </c>
      <c r="C19" s="99">
        <v>1995531743.0299001</v>
      </c>
      <c r="D19" s="99">
        <f>-990419.4899</f>
        <v>-990419.48990000004</v>
      </c>
      <c r="E19" s="99">
        <v>16744658.2073</v>
      </c>
      <c r="F19" s="99">
        <v>1985448.8918999999</v>
      </c>
      <c r="G19" s="99">
        <v>1264976025.6285999</v>
      </c>
      <c r="H19" s="90">
        <v>60427855.503600001</v>
      </c>
      <c r="I19" s="94">
        <f t="shared" si="0"/>
        <v>3338675311.7714</v>
      </c>
      <c r="L19" s="113"/>
      <c r="M19" s="113"/>
      <c r="N19" s="115"/>
    </row>
    <row r="20" spans="1:14" x14ac:dyDescent="0.35">
      <c r="A20" s="88">
        <v>15</v>
      </c>
      <c r="B20" s="89" t="s">
        <v>53</v>
      </c>
      <c r="C20" s="99">
        <v>1367339744.0599</v>
      </c>
      <c r="D20" s="99">
        <f>-54624417.0999</f>
        <v>-54624417.0999</v>
      </c>
      <c r="E20" s="99">
        <v>11473451.498500001</v>
      </c>
      <c r="F20" s="99">
        <v>1360430.9674</v>
      </c>
      <c r="G20" s="99">
        <v>790315845.56410003</v>
      </c>
      <c r="H20" s="90">
        <v>41405208.795400001</v>
      </c>
      <c r="I20" s="94">
        <f t="shared" si="0"/>
        <v>2157270263.7854004</v>
      </c>
      <c r="L20" s="113"/>
      <c r="M20" s="113"/>
      <c r="N20" s="115"/>
    </row>
    <row r="21" spans="1:14" x14ac:dyDescent="0.35">
      <c r="A21" s="88">
        <v>16</v>
      </c>
      <c r="B21" s="89" t="s">
        <v>54</v>
      </c>
      <c r="C21" s="99">
        <v>2674456437.9899001</v>
      </c>
      <c r="D21" s="99">
        <f>-1573019.1899</f>
        <v>-1573019.1899000001</v>
      </c>
      <c r="E21" s="99">
        <v>22441566.815699998</v>
      </c>
      <c r="F21" s="99">
        <v>2660943.1735999999</v>
      </c>
      <c r="G21" s="99">
        <v>1665995637.2880001</v>
      </c>
      <c r="H21" s="90">
        <v>80986768.439600006</v>
      </c>
      <c r="I21" s="94">
        <f t="shared" si="0"/>
        <v>4444968334.516901</v>
      </c>
      <c r="L21" s="113"/>
      <c r="M21" s="113"/>
      <c r="N21" s="115"/>
    </row>
    <row r="22" spans="1:14" x14ac:dyDescent="0.35">
      <c r="A22" s="88">
        <v>17</v>
      </c>
      <c r="B22" s="89" t="s">
        <v>55</v>
      </c>
      <c r="C22" s="99">
        <v>2809768296.6898999</v>
      </c>
      <c r="D22" s="99">
        <f>-1573019.1899</f>
        <v>-1573019.1899000001</v>
      </c>
      <c r="E22" s="99">
        <v>23576978.885299999</v>
      </c>
      <c r="F22" s="99">
        <v>2795571.3407000001</v>
      </c>
      <c r="G22" s="99">
        <v>1802982366.9756999</v>
      </c>
      <c r="H22" s="90">
        <v>85084225.407400012</v>
      </c>
      <c r="I22" s="94">
        <f t="shared" si="0"/>
        <v>4722634420.1091003</v>
      </c>
      <c r="L22" s="113"/>
      <c r="M22" s="113"/>
      <c r="N22" s="115"/>
    </row>
    <row r="23" spans="1:14" x14ac:dyDescent="0.35">
      <c r="A23" s="88">
        <v>18</v>
      </c>
      <c r="B23" s="89" t="s">
        <v>56</v>
      </c>
      <c r="C23" s="99">
        <v>3159850506.6998997</v>
      </c>
      <c r="D23" s="99">
        <f>-1339979.3099</f>
        <v>-1339979.3099</v>
      </c>
      <c r="E23" s="99">
        <v>26514545.261100002</v>
      </c>
      <c r="F23" s="99">
        <v>3143884.6853999998</v>
      </c>
      <c r="G23" s="99">
        <v>1962237261.0267999</v>
      </c>
      <c r="H23" s="90">
        <v>95685268.099199995</v>
      </c>
      <c r="I23" s="94">
        <f t="shared" si="0"/>
        <v>5246091486.4624996</v>
      </c>
      <c r="L23" s="113"/>
      <c r="M23" s="113"/>
      <c r="N23" s="115"/>
    </row>
    <row r="24" spans="1:14" x14ac:dyDescent="0.35">
      <c r="A24" s="88">
        <v>19</v>
      </c>
      <c r="B24" s="89" t="s">
        <v>57</v>
      </c>
      <c r="C24" s="99">
        <v>5030752823.9502993</v>
      </c>
      <c r="D24" s="99">
        <f>-515227883.7203</f>
        <v>-515227883.72030002</v>
      </c>
      <c r="E24" s="99">
        <v>42213428.504199997</v>
      </c>
      <c r="F24" s="99">
        <v>5005333.8679</v>
      </c>
      <c r="G24" s="99">
        <v>3435443912.3339</v>
      </c>
      <c r="H24" s="90">
        <v>152339147.58999997</v>
      </c>
      <c r="I24" s="94">
        <f t="shared" si="0"/>
        <v>8150526762.5259991</v>
      </c>
      <c r="L24" s="113"/>
      <c r="M24" s="113"/>
      <c r="N24" s="115"/>
    </row>
    <row r="25" spans="1:14" x14ac:dyDescent="0.35">
      <c r="A25" s="88">
        <v>20</v>
      </c>
      <c r="B25" s="89" t="s">
        <v>58</v>
      </c>
      <c r="C25" s="99">
        <v>3829997755.4898005</v>
      </c>
      <c r="D25" s="99">
        <f>-1980838.9798</f>
        <v>-1980838.9798000001</v>
      </c>
      <c r="E25" s="99">
        <v>32137801.653299998</v>
      </c>
      <c r="F25" s="99">
        <v>3810645.8719000001</v>
      </c>
      <c r="G25" s="99">
        <v>2244790501.1861</v>
      </c>
      <c r="H25" s="90">
        <v>115978386.09</v>
      </c>
      <c r="I25" s="94">
        <f t="shared" si="0"/>
        <v>6224734251.3113003</v>
      </c>
      <c r="L25" s="113"/>
      <c r="M25" s="113"/>
      <c r="N25" s="115"/>
    </row>
    <row r="26" spans="1:14" x14ac:dyDescent="0.35">
      <c r="A26" s="88">
        <v>21</v>
      </c>
      <c r="B26" s="89" t="s">
        <v>59</v>
      </c>
      <c r="C26" s="99">
        <v>2417139692.3600998</v>
      </c>
      <c r="D26" s="99">
        <f>-1223459.3701</f>
        <v>-1223459.3700999999</v>
      </c>
      <c r="E26" s="99">
        <v>20282402.487199999</v>
      </c>
      <c r="F26" s="99">
        <v>2404926.5761000002</v>
      </c>
      <c r="G26" s="99">
        <v>1348494135.9789</v>
      </c>
      <c r="H26" s="90">
        <v>73194810.642999992</v>
      </c>
      <c r="I26" s="94">
        <f t="shared" si="0"/>
        <v>3860292508.6751995</v>
      </c>
      <c r="L26" s="113"/>
      <c r="M26" s="113"/>
      <c r="N26" s="115"/>
    </row>
    <row r="27" spans="1:14" x14ac:dyDescent="0.35">
      <c r="A27" s="88">
        <v>22</v>
      </c>
      <c r="B27" s="89" t="s">
        <v>60</v>
      </c>
      <c r="C27" s="99">
        <v>2498290923.9500999</v>
      </c>
      <c r="D27" s="99">
        <f>-188366458.1401</f>
        <v>-188366458.1401</v>
      </c>
      <c r="E27" s="99">
        <v>20963348.6263</v>
      </c>
      <c r="F27" s="99">
        <v>2485667.7738999999</v>
      </c>
      <c r="G27" s="99">
        <v>1349215375.8108001</v>
      </c>
      <c r="H27" s="90">
        <v>75652198.210700005</v>
      </c>
      <c r="I27" s="94">
        <f t="shared" si="0"/>
        <v>3758241056.2316999</v>
      </c>
      <c r="L27" s="113"/>
      <c r="M27" s="113"/>
      <c r="N27" s="115"/>
    </row>
    <row r="28" spans="1:14" x14ac:dyDescent="0.35">
      <c r="A28" s="88">
        <v>23</v>
      </c>
      <c r="B28" s="89" t="s">
        <v>61</v>
      </c>
      <c r="C28" s="99">
        <v>1767802511.9799001</v>
      </c>
      <c r="D28" s="99">
        <f>-932159.5199</f>
        <v>-932159.51989999996</v>
      </c>
      <c r="E28" s="99">
        <v>14833764.9573</v>
      </c>
      <c r="F28" s="99">
        <v>1758870.3112999999</v>
      </c>
      <c r="G28" s="99">
        <v>1046678080.063</v>
      </c>
      <c r="H28" s="90">
        <v>53531854.417599998</v>
      </c>
      <c r="I28" s="94">
        <f t="shared" si="0"/>
        <v>2883672922.2092004</v>
      </c>
      <c r="L28" s="113"/>
      <c r="M28" s="113"/>
      <c r="N28" s="115"/>
    </row>
    <row r="29" spans="1:14" x14ac:dyDescent="0.35">
      <c r="A29" s="88">
        <v>24</v>
      </c>
      <c r="B29" s="89" t="s">
        <v>62</v>
      </c>
      <c r="C29" s="99">
        <v>3011444840.5001998</v>
      </c>
      <c r="D29" s="99">
        <f>-1165199.4002</f>
        <v>-1165199.4002</v>
      </c>
      <c r="E29" s="99">
        <v>25269262.0601</v>
      </c>
      <c r="F29" s="99">
        <v>2996228.8706</v>
      </c>
      <c r="G29" s="99">
        <v>7969073654.5930996</v>
      </c>
      <c r="H29" s="90">
        <v>91191309.943100005</v>
      </c>
      <c r="I29" s="94">
        <f t="shared" si="0"/>
        <v>11098810096.5669</v>
      </c>
      <c r="L29" s="113"/>
      <c r="M29" s="113"/>
      <c r="N29" s="115"/>
    </row>
    <row r="30" spans="1:14" ht="24" customHeight="1" x14ac:dyDescent="0.35">
      <c r="A30" s="88">
        <v>25</v>
      </c>
      <c r="B30" s="89" t="s">
        <v>63</v>
      </c>
      <c r="C30" s="99">
        <v>1577184529.1799998</v>
      </c>
      <c r="D30" s="99">
        <f>-39995506.85</f>
        <v>-39995506.850000001</v>
      </c>
      <c r="E30" s="99">
        <v>13234275.0065</v>
      </c>
      <c r="F30" s="99">
        <v>1569215.4665000001</v>
      </c>
      <c r="G30" s="99">
        <v>821984147.25650001</v>
      </c>
      <c r="H30" s="90">
        <v>47759640.589500003</v>
      </c>
      <c r="I30" s="94">
        <f t="shared" si="0"/>
        <v>2421736300.6489997</v>
      </c>
      <c r="L30" s="113"/>
      <c r="M30" s="113"/>
      <c r="N30" s="115"/>
    </row>
    <row r="31" spans="1:14" x14ac:dyDescent="0.35">
      <c r="A31" s="88">
        <v>26</v>
      </c>
      <c r="B31" s="89" t="s">
        <v>64</v>
      </c>
      <c r="C31" s="99">
        <v>2919246904.02</v>
      </c>
      <c r="D31" s="99">
        <f>-1456499.25</f>
        <v>-1456499.25</v>
      </c>
      <c r="E31" s="99">
        <v>24495622.1822</v>
      </c>
      <c r="F31" s="99">
        <v>2904496.784</v>
      </c>
      <c r="G31" s="99">
        <v>1631750964.2061999</v>
      </c>
      <c r="H31" s="90">
        <v>88399410.689300001</v>
      </c>
      <c r="I31" s="94">
        <f t="shared" si="0"/>
        <v>4665340898.6316996</v>
      </c>
      <c r="L31" s="113"/>
      <c r="M31" s="113"/>
      <c r="N31" s="115"/>
    </row>
    <row r="32" spans="1:14" x14ac:dyDescent="0.35">
      <c r="A32" s="88">
        <v>27</v>
      </c>
      <c r="B32" s="89" t="s">
        <v>65</v>
      </c>
      <c r="C32" s="99">
        <v>2082580186.3899</v>
      </c>
      <c r="D32" s="99">
        <f>-116942149.7999</f>
        <v>-116942149.7999</v>
      </c>
      <c r="E32" s="99">
        <v>17475088.297600001</v>
      </c>
      <c r="F32" s="99">
        <v>2072057.504</v>
      </c>
      <c r="G32" s="99">
        <v>1413214443.5818999</v>
      </c>
      <c r="H32" s="90">
        <v>63063819.965999998</v>
      </c>
      <c r="I32" s="94">
        <f t="shared" si="0"/>
        <v>3461463445.9394999</v>
      </c>
      <c r="L32" s="113"/>
      <c r="M32" s="113"/>
      <c r="N32" s="115"/>
    </row>
    <row r="33" spans="1:14" x14ac:dyDescent="0.35">
      <c r="A33" s="88">
        <v>28</v>
      </c>
      <c r="B33" s="89" t="s">
        <v>66</v>
      </c>
      <c r="C33" s="99">
        <v>1988995810.4402001</v>
      </c>
      <c r="D33" s="99">
        <f>-48225806.2802</f>
        <v>-48225806.280199997</v>
      </c>
      <c r="E33" s="99">
        <v>16689814.700999999</v>
      </c>
      <c r="F33" s="99">
        <v>1978945.9831000001</v>
      </c>
      <c r="G33" s="99">
        <v>1293725723.4061999</v>
      </c>
      <c r="H33" s="90">
        <v>60229937.134100005</v>
      </c>
      <c r="I33" s="94">
        <f t="shared" si="0"/>
        <v>3313394425.3843999</v>
      </c>
      <c r="L33" s="113"/>
      <c r="M33" s="113"/>
      <c r="N33" s="115"/>
    </row>
    <row r="34" spans="1:14" x14ac:dyDescent="0.35">
      <c r="A34" s="88">
        <v>29</v>
      </c>
      <c r="B34" s="89" t="s">
        <v>67</v>
      </c>
      <c r="C34" s="99">
        <v>2694145113.4599004</v>
      </c>
      <c r="D34" s="99">
        <f>-83776444.1999</f>
        <v>-83776444.199900001</v>
      </c>
      <c r="E34" s="99">
        <v>22606775.984999999</v>
      </c>
      <c r="F34" s="99">
        <v>2680532.3687</v>
      </c>
      <c r="G34" s="99">
        <v>1735470504.2825999</v>
      </c>
      <c r="H34" s="90">
        <v>81582972.654199988</v>
      </c>
      <c r="I34" s="94">
        <f t="shared" si="0"/>
        <v>4452709454.5504999</v>
      </c>
      <c r="L34" s="113"/>
      <c r="M34" s="113"/>
      <c r="N34" s="115"/>
    </row>
    <row r="35" spans="1:14" x14ac:dyDescent="0.35">
      <c r="A35" s="88">
        <v>30</v>
      </c>
      <c r="B35" s="89" t="s">
        <v>68</v>
      </c>
      <c r="C35" s="99">
        <v>3398453851.7498002</v>
      </c>
      <c r="D35" s="99">
        <f>-85611160.4698</f>
        <v>-85611160.469799995</v>
      </c>
      <c r="E35" s="99">
        <v>28516684.026299998</v>
      </c>
      <c r="F35" s="99">
        <v>3381282.4358999999</v>
      </c>
      <c r="G35" s="99">
        <v>2890291058.3460002</v>
      </c>
      <c r="H35" s="90">
        <v>102910554.54619999</v>
      </c>
      <c r="I35" s="94">
        <f t="shared" si="0"/>
        <v>6337942270.6344004</v>
      </c>
      <c r="L35" s="113"/>
      <c r="M35" s="113"/>
      <c r="N35" s="115"/>
    </row>
    <row r="36" spans="1:14" x14ac:dyDescent="0.35">
      <c r="A36" s="88">
        <v>31</v>
      </c>
      <c r="B36" s="89" t="s">
        <v>69</v>
      </c>
      <c r="C36" s="99">
        <v>2130375219.9902</v>
      </c>
      <c r="D36" s="99">
        <f>-990419.4902</f>
        <v>-990419.4902</v>
      </c>
      <c r="E36" s="99">
        <v>17876140.049699999</v>
      </c>
      <c r="F36" s="99">
        <v>2119611.0432000002</v>
      </c>
      <c r="G36" s="99">
        <v>1207324428.1573</v>
      </c>
      <c r="H36" s="90">
        <v>64511129.132399999</v>
      </c>
      <c r="I36" s="94">
        <f t="shared" si="0"/>
        <v>3421216108.8825998</v>
      </c>
      <c r="L36" s="113"/>
      <c r="M36" s="113"/>
      <c r="N36" s="115"/>
    </row>
    <row r="37" spans="1:14" x14ac:dyDescent="0.35">
      <c r="A37" s="88">
        <v>32</v>
      </c>
      <c r="B37" s="89" t="s">
        <v>70</v>
      </c>
      <c r="C37" s="99">
        <v>2640718186.5703001</v>
      </c>
      <c r="D37" s="99">
        <f>-1339979.3103</f>
        <v>-1339979.3103</v>
      </c>
      <c r="E37" s="99">
        <v>22158466.589499999</v>
      </c>
      <c r="F37" s="99">
        <v>2627375.3927000002</v>
      </c>
      <c r="G37" s="99">
        <v>2912694698.3873</v>
      </c>
      <c r="H37" s="90">
        <v>79965120.856600001</v>
      </c>
      <c r="I37" s="94">
        <f t="shared" si="0"/>
        <v>5656823868.4861002</v>
      </c>
      <c r="L37" s="113"/>
      <c r="M37" s="113"/>
      <c r="N37" s="115"/>
    </row>
    <row r="38" spans="1:14" x14ac:dyDescent="0.35">
      <c r="A38" s="88">
        <v>33</v>
      </c>
      <c r="B38" s="89" t="s">
        <v>71</v>
      </c>
      <c r="C38" s="99">
        <v>2659611933.5001001</v>
      </c>
      <c r="D38" s="99">
        <f>-37329017.4801</f>
        <v>-37329017.480099998</v>
      </c>
      <c r="E38" s="99">
        <v>22317005.452599999</v>
      </c>
      <c r="F38" s="99">
        <v>2646173.6746</v>
      </c>
      <c r="G38" s="99">
        <v>1560703467.7535</v>
      </c>
      <c r="H38" s="90">
        <v>80537253.379199997</v>
      </c>
      <c r="I38" s="94">
        <f t="shared" si="0"/>
        <v>4288486816.2799001</v>
      </c>
      <c r="L38" s="113"/>
      <c r="M38" s="113"/>
      <c r="N38" s="115"/>
    </row>
    <row r="39" spans="1:14" x14ac:dyDescent="0.35">
      <c r="A39" s="88">
        <v>34</v>
      </c>
      <c r="B39" s="89" t="s">
        <v>72</v>
      </c>
      <c r="C39" s="99">
        <v>1993388042.0599999</v>
      </c>
      <c r="D39" s="99">
        <f>-932159.52</f>
        <v>-932159.52</v>
      </c>
      <c r="E39" s="99">
        <v>16726670.2498</v>
      </c>
      <c r="F39" s="99">
        <v>1983316.0222</v>
      </c>
      <c r="G39" s="99">
        <v>996275517.15079999</v>
      </c>
      <c r="H39" s="90">
        <v>60362940.849799998</v>
      </c>
      <c r="I39" s="94">
        <f t="shared" si="0"/>
        <v>3067804326.8126001</v>
      </c>
      <c r="L39" s="113"/>
      <c r="M39" s="113"/>
      <c r="N39" s="115"/>
    </row>
    <row r="40" spans="1:14" x14ac:dyDescent="0.35">
      <c r="A40" s="88">
        <v>35</v>
      </c>
      <c r="B40" s="89" t="s">
        <v>73</v>
      </c>
      <c r="C40" s="99">
        <v>2004176980.9700999</v>
      </c>
      <c r="D40" s="99">
        <f>-990419.4901</f>
        <v>-990419.49010000005</v>
      </c>
      <c r="E40" s="99">
        <v>16817201.0546</v>
      </c>
      <c r="F40" s="99">
        <v>1994050.4475</v>
      </c>
      <c r="G40" s="99">
        <v>1138206887.95</v>
      </c>
      <c r="H40" s="90">
        <v>60689646.9745</v>
      </c>
      <c r="I40" s="94">
        <f t="shared" si="0"/>
        <v>3220894347.9066005</v>
      </c>
      <c r="L40" s="113"/>
      <c r="M40" s="113"/>
      <c r="N40" s="115"/>
    </row>
    <row r="41" spans="1:14" x14ac:dyDescent="0.35">
      <c r="A41" s="88">
        <v>36</v>
      </c>
      <c r="B41" s="89" t="s">
        <v>74</v>
      </c>
      <c r="C41" s="99">
        <v>1810907877.8101001</v>
      </c>
      <c r="D41" s="99">
        <f>-815639.5801</f>
        <v>-815639.58010000002</v>
      </c>
      <c r="E41" s="99">
        <v>15195465.351199999</v>
      </c>
      <c r="F41" s="99">
        <v>1801757.8779</v>
      </c>
      <c r="G41" s="99">
        <v>1030139972.7055</v>
      </c>
      <c r="H41" s="90">
        <v>54837153.031400003</v>
      </c>
      <c r="I41" s="94">
        <f t="shared" si="0"/>
        <v>2912066587.1960001</v>
      </c>
      <c r="L41" s="113"/>
      <c r="M41" s="113"/>
      <c r="N41" s="115"/>
    </row>
    <row r="42" spans="1:14" x14ac:dyDescent="0.35">
      <c r="A42" s="88">
        <v>37</v>
      </c>
      <c r="B42" s="89" t="s">
        <v>75</v>
      </c>
      <c r="C42" s="99">
        <v>799822382.2500999</v>
      </c>
      <c r="D42" s="99">
        <f>-349559.8201</f>
        <v>-349559.82010000001</v>
      </c>
      <c r="E42" s="99">
        <v>6711370.2719000001</v>
      </c>
      <c r="F42" s="99">
        <v>795781.10849999997</v>
      </c>
      <c r="G42" s="99">
        <v>2919027529.6766</v>
      </c>
      <c r="H42" s="90">
        <v>24219886.009100001</v>
      </c>
      <c r="I42" s="94">
        <f t="shared" si="0"/>
        <v>3750227389.4960999</v>
      </c>
      <c r="L42" s="113"/>
      <c r="M42" s="113"/>
      <c r="N42" s="115"/>
    </row>
    <row r="43" spans="1:14" x14ac:dyDescent="0.35">
      <c r="A43" s="91"/>
      <c r="B43" s="91"/>
      <c r="C43" s="101">
        <f>SUM(C6:C42)</f>
        <v>88027009152.582001</v>
      </c>
      <c r="D43" s="101">
        <f t="shared" ref="D43:I43" si="1">SUM(D6:D42)</f>
        <v>-1426897930.112</v>
      </c>
      <c r="E43" s="101">
        <f t="shared" si="1"/>
        <v>738641310.22479999</v>
      </c>
      <c r="F43" s="101">
        <f t="shared" si="1"/>
        <v>87582233.840500027</v>
      </c>
      <c r="G43" s="101">
        <f t="shared" si="1"/>
        <v>63937470236.307999</v>
      </c>
      <c r="H43" s="101">
        <f t="shared" si="1"/>
        <v>2665596980.8978</v>
      </c>
      <c r="I43" s="101">
        <f t="shared" si="1"/>
        <v>154029401983.74109</v>
      </c>
    </row>
    <row r="46" spans="1:14" x14ac:dyDescent="0.35">
      <c r="I46" s="114"/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MONTHENTRY</vt:lpstr>
      <vt:lpstr>Sum &amp; FG</vt:lpstr>
      <vt:lpstr>SG Details</vt:lpstr>
      <vt:lpstr>LGCs Details</vt:lpstr>
      <vt:lpstr>sumsum</vt:lpstr>
      <vt:lpstr>acctmonth</vt:lpstr>
      <vt:lpstr>previuosmonth</vt:lpstr>
      <vt:lpstr>'SG Details'!Print_Area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2022-02-04T18:27:00Z</cp:lastPrinted>
  <dcterms:created xsi:type="dcterms:W3CDTF">2003-11-12T08:54:16Z</dcterms:created>
  <dcterms:modified xsi:type="dcterms:W3CDTF">2022-02-11T10:30:32Z</dcterms:modified>
</cp:coreProperties>
</file>